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 activeTab="3"/>
  </bookViews>
  <sheets>
    <sheet name="Задание &quot;а&quot;" sheetId="1" r:id="rId1"/>
    <sheet name="Задание &quot;b&quot;" sheetId="4" r:id="rId2"/>
    <sheet name="оптим" sheetId="5" r:id="rId3"/>
    <sheet name="перем" sheetId="6" r:id="rId4"/>
    <sheet name="табл" sheetId="7" r:id="rId5"/>
  </sheets>
  <calcPr calcId="125725"/>
</workbook>
</file>

<file path=xl/calcChain.xml><?xml version="1.0" encoding="utf-8"?>
<calcChain xmlns="http://schemas.openxmlformats.org/spreadsheetml/2006/main">
  <c r="G5" i="6"/>
  <c r="K5"/>
  <c r="L5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6"/>
  <c r="K26" s="1"/>
  <c r="F25"/>
  <c r="G25" s="1"/>
  <c r="F24"/>
  <c r="K24" s="1"/>
  <c r="F23"/>
  <c r="K23" s="1"/>
  <c r="F21"/>
  <c r="G21" s="1"/>
  <c r="F22"/>
  <c r="K22" s="1"/>
  <c r="G26"/>
  <c r="K25"/>
  <c r="G24"/>
  <c r="C24"/>
  <c r="C22"/>
  <c r="K20"/>
  <c r="K19"/>
  <c r="K18"/>
  <c r="K17"/>
  <c r="K16"/>
  <c r="K15"/>
  <c r="K14"/>
  <c r="K13"/>
  <c r="K12"/>
  <c r="K11"/>
  <c r="C11"/>
  <c r="B11"/>
  <c r="B21" s="1"/>
  <c r="K10"/>
  <c r="K9"/>
  <c r="K8"/>
  <c r="K7"/>
  <c r="K27" i="5"/>
  <c r="G27"/>
  <c r="K26"/>
  <c r="G26"/>
  <c r="K25"/>
  <c r="G25"/>
  <c r="C25"/>
  <c r="L25" s="1"/>
  <c r="K24"/>
  <c r="G24"/>
  <c r="K23"/>
  <c r="G23"/>
  <c r="L23" s="1"/>
  <c r="C22" s="1"/>
  <c r="L22" s="1"/>
  <c r="C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L12" s="1"/>
  <c r="C12"/>
  <c r="B12"/>
  <c r="B22" s="1"/>
  <c r="B7" s="1"/>
  <c r="B24" s="1"/>
  <c r="B25" s="1"/>
  <c r="B14" s="1"/>
  <c r="B8" s="1"/>
  <c r="B9" s="1"/>
  <c r="B21" s="1"/>
  <c r="B17" s="1"/>
  <c r="B16" s="1"/>
  <c r="B20" s="1"/>
  <c r="B19" s="1"/>
  <c r="B15" s="1"/>
  <c r="B10" s="1"/>
  <c r="B11" s="1"/>
  <c r="B13" s="1"/>
  <c r="B26" s="1"/>
  <c r="B27" s="1"/>
  <c r="K11"/>
  <c r="G11"/>
  <c r="K10"/>
  <c r="G10"/>
  <c r="K9"/>
  <c r="G9"/>
  <c r="K8"/>
  <c r="G8"/>
  <c r="K7"/>
  <c r="G7"/>
  <c r="K6"/>
  <c r="G6"/>
  <c r="L6" s="1"/>
  <c r="L12" i="4"/>
  <c r="L23"/>
  <c r="L25"/>
  <c r="L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6"/>
  <c r="F26" i="1"/>
  <c r="K30" i="4"/>
  <c r="K6"/>
  <c r="K29" s="1"/>
  <c r="K18"/>
  <c r="K7"/>
  <c r="K8"/>
  <c r="K9"/>
  <c r="K10"/>
  <c r="K11"/>
  <c r="K12"/>
  <c r="K13"/>
  <c r="K14"/>
  <c r="K15"/>
  <c r="K16"/>
  <c r="K17"/>
  <c r="K20"/>
  <c r="K21"/>
  <c r="K22"/>
  <c r="K23"/>
  <c r="K24"/>
  <c r="K25"/>
  <c r="K26"/>
  <c r="K27"/>
  <c r="K19"/>
  <c r="C25"/>
  <c r="C23"/>
  <c r="C12"/>
  <c r="B12"/>
  <c r="B22" s="1"/>
  <c r="B7" s="1"/>
  <c r="B24" s="1"/>
  <c r="B25" s="1"/>
  <c r="B14" s="1"/>
  <c r="B8" s="1"/>
  <c r="B9" s="1"/>
  <c r="B21" s="1"/>
  <c r="B17" s="1"/>
  <c r="B16" s="1"/>
  <c r="B20" s="1"/>
  <c r="B19" s="1"/>
  <c r="B15" s="1"/>
  <c r="B10" s="1"/>
  <c r="B11" s="1"/>
  <c r="B13" s="1"/>
  <c r="B26" s="1"/>
  <c r="B27" s="1"/>
  <c r="B9" i="1"/>
  <c r="B19" s="1"/>
  <c r="B4" s="1"/>
  <c r="B21" s="1"/>
  <c r="C9"/>
  <c r="F9"/>
  <c r="C20"/>
  <c r="F20" s="1"/>
  <c r="C19" s="1"/>
  <c r="F19" s="1"/>
  <c r="F3"/>
  <c r="C22"/>
  <c r="F22" s="1"/>
  <c r="C21" s="1"/>
  <c r="G22" i="6" l="1"/>
  <c r="K6"/>
  <c r="B6"/>
  <c r="B23" s="1"/>
  <c r="B24" s="1"/>
  <c r="B13" s="1"/>
  <c r="B7" s="1"/>
  <c r="B8" s="1"/>
  <c r="B20" s="1"/>
  <c r="B16" s="1"/>
  <c r="B15" s="1"/>
  <c r="B19" s="1"/>
  <c r="B18" s="1"/>
  <c r="B14" s="1"/>
  <c r="B9" s="1"/>
  <c r="B10" s="1"/>
  <c r="B12" s="1"/>
  <c r="B25" s="1"/>
  <c r="B26" s="1"/>
  <c r="L11"/>
  <c r="C6" s="1"/>
  <c r="L6" s="1"/>
  <c r="L24"/>
  <c r="G23"/>
  <c r="K21"/>
  <c r="K29" s="1"/>
  <c r="L22"/>
  <c r="C21" s="1"/>
  <c r="L21" s="1"/>
  <c r="C1" i="7"/>
  <c r="D1" s="1"/>
  <c r="E1" s="1"/>
  <c r="F1" s="1"/>
  <c r="G1" s="1"/>
  <c r="H1" s="1"/>
  <c r="I1" s="1"/>
  <c r="J1" s="1"/>
  <c r="K1" s="1"/>
  <c r="L1" s="1"/>
  <c r="M1" s="1"/>
  <c r="N1" s="1"/>
  <c r="O1" s="1"/>
  <c r="P1" s="1"/>
  <c r="C13" i="6"/>
  <c r="L13" s="1"/>
  <c r="C8"/>
  <c r="L8" s="1"/>
  <c r="K29" i="5"/>
  <c r="C7"/>
  <c r="L7" s="1"/>
  <c r="C9" s="1"/>
  <c r="L9" s="1"/>
  <c r="C14"/>
  <c r="L14" s="1"/>
  <c r="C24"/>
  <c r="C17"/>
  <c r="L17" s="1"/>
  <c r="D24"/>
  <c r="C22" i="4"/>
  <c r="L22" s="1"/>
  <c r="C14"/>
  <c r="L14" s="1"/>
  <c r="C7"/>
  <c r="L7" s="1"/>
  <c r="C17"/>
  <c r="L17" s="1"/>
  <c r="C24"/>
  <c r="D21" i="1"/>
  <c r="F21" s="1"/>
  <c r="B22"/>
  <c r="B11" s="1"/>
  <c r="B6" s="1"/>
  <c r="B5" s="1"/>
  <c r="B18" s="1"/>
  <c r="B14" s="1"/>
  <c r="B13" s="1"/>
  <c r="B17" s="1"/>
  <c r="C11"/>
  <c r="F11" s="1"/>
  <c r="C4"/>
  <c r="F4" s="1"/>
  <c r="C5" s="1"/>
  <c r="F5" s="1"/>
  <c r="C14"/>
  <c r="F14" s="1"/>
  <c r="C23" i="6" l="1"/>
  <c r="D23" s="1"/>
  <c r="C16"/>
  <c r="L16" s="1"/>
  <c r="C15"/>
  <c r="L15" s="1"/>
  <c r="C7"/>
  <c r="L7" s="1"/>
  <c r="L23"/>
  <c r="C20" s="1"/>
  <c r="L20" s="1"/>
  <c r="C9"/>
  <c r="L24" i="5"/>
  <c r="C21" s="1"/>
  <c r="L21" s="1"/>
  <c r="C16"/>
  <c r="L16" s="1"/>
  <c r="C8"/>
  <c r="L8" s="1"/>
  <c r="C10" s="1"/>
  <c r="D24" i="4"/>
  <c r="L24" s="1"/>
  <c r="C9"/>
  <c r="L9" s="1"/>
  <c r="C16"/>
  <c r="L16" s="1"/>
  <c r="C8"/>
  <c r="L8" s="1"/>
  <c r="B16" i="1"/>
  <c r="B12" s="1"/>
  <c r="B7" s="1"/>
  <c r="B8" s="1"/>
  <c r="B10" s="1"/>
  <c r="B23" s="1"/>
  <c r="B24" s="1"/>
  <c r="C13"/>
  <c r="F13" s="1"/>
  <c r="C6"/>
  <c r="F6" s="1"/>
  <c r="C7" s="1"/>
  <c r="C26" i="6" l="1"/>
  <c r="L26" s="1"/>
  <c r="C19"/>
  <c r="L19" s="1"/>
  <c r="C18" s="1"/>
  <c r="D9"/>
  <c r="L9" s="1"/>
  <c r="C27" i="5"/>
  <c r="L27" s="1"/>
  <c r="C20"/>
  <c r="L20" s="1"/>
  <c r="D10"/>
  <c r="L10" s="1"/>
  <c r="C19"/>
  <c r="C21" i="4"/>
  <c r="L21" s="1"/>
  <c r="C20" s="1"/>
  <c r="L20" s="1"/>
  <c r="C10"/>
  <c r="C27"/>
  <c r="L27" s="1"/>
  <c r="C18" i="1"/>
  <c r="F18" s="1"/>
  <c r="D7"/>
  <c r="F7" s="1"/>
  <c r="C10" i="6" l="1"/>
  <c r="L10" s="1"/>
  <c r="C14"/>
  <c r="C25"/>
  <c r="D25" s="1"/>
  <c r="D18"/>
  <c r="L18" s="1"/>
  <c r="C11" i="5"/>
  <c r="L11" s="1"/>
  <c r="C15"/>
  <c r="C26"/>
  <c r="D19"/>
  <c r="L19" s="1"/>
  <c r="D10" i="4"/>
  <c r="L10" s="1"/>
  <c r="C19"/>
  <c r="C26"/>
  <c r="C17" i="1"/>
  <c r="C24"/>
  <c r="C12"/>
  <c r="D12" s="1"/>
  <c r="F12" s="1"/>
  <c r="C8"/>
  <c r="F8" s="1"/>
  <c r="F17"/>
  <c r="F24"/>
  <c r="D14" i="6" l="1"/>
  <c r="L14" s="1"/>
  <c r="L25"/>
  <c r="D15" i="5"/>
  <c r="L15" s="1"/>
  <c r="D26"/>
  <c r="L26" s="1"/>
  <c r="C15" i="4"/>
  <c r="C11"/>
  <c r="L11" s="1"/>
  <c r="D19"/>
  <c r="L19" s="1"/>
  <c r="D26"/>
  <c r="L26" s="1"/>
  <c r="D15"/>
  <c r="C16" i="1"/>
  <c r="D16" s="1"/>
  <c r="C23"/>
  <c r="D23" s="1"/>
  <c r="F23" s="1"/>
  <c r="C10"/>
  <c r="D10" s="1"/>
  <c r="C12" i="6" l="1"/>
  <c r="D12" s="1"/>
  <c r="L12" s="1"/>
  <c r="C13" i="5"/>
  <c r="L15" i="4"/>
  <c r="C13" s="1"/>
  <c r="F16" i="1"/>
  <c r="F10"/>
  <c r="C17" i="6" l="1"/>
  <c r="D17" s="1"/>
  <c r="D13" i="5"/>
  <c r="L13" s="1"/>
  <c r="D13" i="4"/>
  <c r="L13" s="1"/>
  <c r="C15" i="1"/>
  <c r="D15" s="1"/>
  <c r="L17" i="6" l="1"/>
  <c r="C18" i="5"/>
  <c r="D18" s="1"/>
  <c r="C18" i="4"/>
  <c r="F15" i="1"/>
  <c r="K30" i="6" l="1"/>
  <c r="K32" s="1"/>
  <c r="K33" s="1"/>
  <c r="K31"/>
  <c r="L18" i="5"/>
  <c r="D18" i="4"/>
  <c r="L18" s="1"/>
  <c r="K31" i="5" l="1"/>
  <c r="K30"/>
  <c r="K32" s="1"/>
  <c r="K33" s="1"/>
  <c r="K31" i="4"/>
</calcChain>
</file>

<file path=xl/sharedStrings.xml><?xml version="1.0" encoding="utf-8"?>
<sst xmlns="http://schemas.openxmlformats.org/spreadsheetml/2006/main" count="183" uniqueCount="47">
  <si>
    <t>Этап проекта</t>
  </si>
  <si>
    <t>A</t>
  </si>
  <si>
    <t>длительность этапа</t>
  </si>
  <si>
    <t>Начало этапа</t>
  </si>
  <si>
    <t>Окончание этапа</t>
  </si>
  <si>
    <t>Start</t>
  </si>
  <si>
    <t>задержка</t>
  </si>
  <si>
    <t>Fin</t>
  </si>
  <si>
    <t>Наиболее критичные этапы: A, C, E, J, M, N</t>
  </si>
  <si>
    <t>График с учётом сокращения проекта на 10 дней</t>
  </si>
  <si>
    <t>первый день</t>
  </si>
  <si>
    <t>второй день</t>
  </si>
  <si>
    <t>третий день</t>
  </si>
  <si>
    <t>Стоимость сокращения  работ, ед за день</t>
  </si>
  <si>
    <t>сокращение длительности этапа, дни</t>
  </si>
  <si>
    <t>длительность этапа исходная</t>
  </si>
  <si>
    <t>задержка, дни</t>
  </si>
  <si>
    <t>Окончание этапа, дни</t>
  </si>
  <si>
    <t>-</t>
  </si>
  <si>
    <t>Итого издержки за сокращение проекта:</t>
  </si>
  <si>
    <t>дней</t>
  </si>
  <si>
    <t>единиц</t>
  </si>
  <si>
    <t>Итого сокращение проекта:</t>
  </si>
  <si>
    <t>Длительность проекта:</t>
  </si>
  <si>
    <t>Сокращение расходов за счёт сокращения сроков(15ед в день):</t>
  </si>
  <si>
    <t>Рентабельность сокращения сроков:</t>
  </si>
  <si>
    <t>График наиболее оптимального сокращения проекта</t>
  </si>
  <si>
    <t>D</t>
  </si>
  <si>
    <t>H</t>
  </si>
  <si>
    <t>I</t>
  </si>
  <si>
    <t>P</t>
  </si>
  <si>
    <t>Q</t>
  </si>
  <si>
    <t>B</t>
  </si>
  <si>
    <t>R</t>
  </si>
  <si>
    <t>G</t>
  </si>
  <si>
    <t>O</t>
  </si>
  <si>
    <t>L</t>
  </si>
  <si>
    <t>K</t>
  </si>
  <si>
    <t>N</t>
  </si>
  <si>
    <t>M</t>
  </si>
  <si>
    <t>J</t>
  </si>
  <si>
    <t>C</t>
  </si>
  <si>
    <t>E</t>
  </si>
  <si>
    <t>F</t>
  </si>
  <si>
    <t>S</t>
  </si>
  <si>
    <t>T</t>
  </si>
  <si>
    <t>Сокращение: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</si>
</sst>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stacked"/>
        <c:ser>
          <c:idx val="0"/>
          <c:order val="0"/>
          <c:tx>
            <c:strRef>
              <c:f>'Задание "а"'!$C$2</c:f>
              <c:strCache>
                <c:ptCount val="1"/>
                <c:pt idx="0">
                  <c:v>Начало этапа</c:v>
                </c:pt>
              </c:strCache>
            </c:strRef>
          </c:tx>
          <c:spPr>
            <a:noFill/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'Задание "а"'!$B$4:$B$24</c:f>
              <c:strCache>
                <c:ptCount val="21"/>
                <c:pt idx="0">
                  <c:v>D</c:v>
                </c:pt>
                <c:pt idx="1">
                  <c:v>I</c:v>
                </c:pt>
                <c:pt idx="2">
                  <c:v>H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'Задание "а"'!$C$4:$C$24</c:f>
              <c:numCache>
                <c:formatCode>General</c:formatCode>
                <c:ptCount val="21"/>
                <c:pt idx="0">
                  <c:v>10</c:v>
                </c:pt>
                <c:pt idx="1">
                  <c:v>21</c:v>
                </c:pt>
                <c:pt idx="2">
                  <c:v>17</c:v>
                </c:pt>
                <c:pt idx="3">
                  <c:v>31</c:v>
                </c:pt>
                <c:pt idx="4">
                  <c:v>43</c:v>
                </c:pt>
                <c:pt idx="5">
                  <c:v>0</c:v>
                </c:pt>
                <c:pt idx="6">
                  <c:v>49</c:v>
                </c:pt>
                <c:pt idx="7">
                  <c:v>10</c:v>
                </c:pt>
                <c:pt idx="8">
                  <c:v>23</c:v>
                </c:pt>
                <c:pt idx="9">
                  <c:v>17</c:v>
                </c:pt>
                <c:pt idx="10">
                  <c:v>6</c:v>
                </c:pt>
                <c:pt idx="11">
                  <c:v>62</c:v>
                </c:pt>
                <c:pt idx="12">
                  <c:v>18</c:v>
                </c:pt>
                <c:pt idx="13">
                  <c:v>49</c:v>
                </c:pt>
                <c:pt idx="14">
                  <c:v>38</c:v>
                </c:pt>
                <c:pt idx="15">
                  <c:v>13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63</c:v>
                </c:pt>
                <c:pt idx="20">
                  <c:v>49</c:v>
                </c:pt>
              </c:numCache>
            </c:numRef>
          </c:val>
        </c:ser>
        <c:ser>
          <c:idx val="1"/>
          <c:order val="1"/>
          <c:tx>
            <c:strRef>
              <c:f>'Задание "а"'!$D$2</c:f>
              <c:strCache>
                <c:ptCount val="1"/>
                <c:pt idx="0">
                  <c:v>задержка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'Задание "а"'!$B$4:$B$24</c:f>
              <c:strCache>
                <c:ptCount val="21"/>
                <c:pt idx="0">
                  <c:v>D</c:v>
                </c:pt>
                <c:pt idx="1">
                  <c:v>I</c:v>
                </c:pt>
                <c:pt idx="2">
                  <c:v>H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'Задание "а"'!$D$4:$D$24</c:f>
              <c:numCache>
                <c:formatCode>General</c:formatCode>
                <c:ptCount val="21"/>
                <c:pt idx="3">
                  <c:v>4</c:v>
                </c:pt>
                <c:pt idx="6">
                  <c:v>5</c:v>
                </c:pt>
                <c:pt idx="8">
                  <c:v>20</c:v>
                </c:pt>
                <c:pt idx="11">
                  <c:v>12</c:v>
                </c:pt>
                <c:pt idx="12">
                  <c:v>46</c:v>
                </c:pt>
                <c:pt idx="17">
                  <c:v>18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tx>
            <c:strRef>
              <c:f>'Задание "а"'!$E$2</c:f>
              <c:strCache>
                <c:ptCount val="1"/>
                <c:pt idx="0">
                  <c:v>длительность этапа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'Задание "а"'!$B$4:$B$24</c:f>
              <c:strCache>
                <c:ptCount val="21"/>
                <c:pt idx="0">
                  <c:v>D</c:v>
                </c:pt>
                <c:pt idx="1">
                  <c:v>I</c:v>
                </c:pt>
                <c:pt idx="2">
                  <c:v>H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'Задание "а"'!$E$4:$E$24</c:f>
              <c:numCache>
                <c:formatCode>General</c:formatCode>
                <c:ptCount val="21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12</c:v>
                </c:pt>
                <c:pt idx="11">
                  <c:v>0</c:v>
                </c:pt>
                <c:pt idx="12">
                  <c:v>10</c:v>
                </c:pt>
                <c:pt idx="13">
                  <c:v>15</c:v>
                </c:pt>
                <c:pt idx="14">
                  <c:v>11</c:v>
                </c:pt>
                <c:pt idx="15">
                  <c:v>11</c:v>
                </c:pt>
                <c:pt idx="16">
                  <c:v>13</c:v>
                </c:pt>
                <c:pt idx="17">
                  <c:v>14</c:v>
                </c:pt>
                <c:pt idx="18">
                  <c:v>6</c:v>
                </c:pt>
                <c:pt idx="19">
                  <c:v>9</c:v>
                </c:pt>
                <c:pt idx="20">
                  <c:v>14</c:v>
                </c:pt>
              </c:numCache>
            </c:numRef>
          </c:val>
        </c:ser>
        <c:gapWidth val="15"/>
        <c:overlap val="100"/>
        <c:axId val="71482752"/>
        <c:axId val="71369856"/>
      </c:barChart>
      <c:catAx>
        <c:axId val="71482752"/>
        <c:scaling>
          <c:orientation val="maxMin"/>
        </c:scaling>
        <c:axPos val="l"/>
        <c:tickLblPos val="nextTo"/>
        <c:crossAx val="71369856"/>
        <c:crosses val="autoZero"/>
        <c:auto val="1"/>
        <c:lblAlgn val="ctr"/>
        <c:lblOffset val="100"/>
        <c:tickLblSkip val="1"/>
      </c:catAx>
      <c:valAx>
        <c:axId val="71369856"/>
        <c:scaling>
          <c:orientation val="minMax"/>
          <c:max val="75"/>
        </c:scaling>
        <c:axPos val="t"/>
        <c:majorGridlines/>
        <c:numFmt formatCode="General" sourceLinked="1"/>
        <c:tickLblPos val="nextTo"/>
        <c:crossAx val="71482752"/>
        <c:crosses val="autoZero"/>
        <c:crossBetween val="between"/>
        <c:majorUnit val="5"/>
        <c:minorUnit val="1"/>
      </c:valAx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egendEntry>
        <c:idx val="0"/>
        <c:delete val="1"/>
      </c:legendEntry>
      <c:layout/>
    </c:legend>
    <c:plotVisOnly val="1"/>
  </c:chart>
  <c:spPr>
    <a:scene3d>
      <a:camera prst="orthographicFront"/>
      <a:lightRig rig="threePt" dir="t"/>
    </a:scene3d>
    <a:sp3d>
      <a:bevelT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155597131275335E-2"/>
          <c:y val="9.3540682414698165E-2"/>
          <c:w val="0.77286938758473711"/>
          <c:h val="0.88851059963658385"/>
        </c:manualLayout>
      </c:layout>
      <c:barChart>
        <c:barDir val="bar"/>
        <c:grouping val="stacked"/>
        <c:ser>
          <c:idx val="0"/>
          <c:order val="0"/>
          <c:tx>
            <c:strRef>
              <c:f>'Задание "b"'!$C$4</c:f>
              <c:strCache>
                <c:ptCount val="1"/>
                <c:pt idx="0">
                  <c:v>Начало этапа</c:v>
                </c:pt>
              </c:strCache>
            </c:strRef>
          </c:tx>
          <c:spPr>
            <a:noFill/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'Задание "b"'!$B$7:$B$27</c:f>
              <c:strCache>
                <c:ptCount val="21"/>
                <c:pt idx="0">
                  <c:v>D</c:v>
                </c:pt>
                <c:pt idx="1">
                  <c:v>H</c:v>
                </c:pt>
                <c:pt idx="2">
                  <c:v>I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'Задание "b"'!$C$7:$C$27</c:f>
              <c:numCache>
                <c:formatCode>General</c:formatCode>
                <c:ptCount val="21"/>
                <c:pt idx="0">
                  <c:v>10</c:v>
                </c:pt>
                <c:pt idx="1">
                  <c:v>17</c:v>
                </c:pt>
                <c:pt idx="2">
                  <c:v>21</c:v>
                </c:pt>
                <c:pt idx="3">
                  <c:v>31</c:v>
                </c:pt>
                <c:pt idx="4">
                  <c:v>43</c:v>
                </c:pt>
                <c:pt idx="5">
                  <c:v>0</c:v>
                </c:pt>
                <c:pt idx="6">
                  <c:v>49</c:v>
                </c:pt>
                <c:pt idx="7">
                  <c:v>10</c:v>
                </c:pt>
                <c:pt idx="8">
                  <c:v>23</c:v>
                </c:pt>
                <c:pt idx="9">
                  <c:v>17</c:v>
                </c:pt>
                <c:pt idx="10">
                  <c:v>6</c:v>
                </c:pt>
                <c:pt idx="11">
                  <c:v>62</c:v>
                </c:pt>
                <c:pt idx="12">
                  <c:v>18</c:v>
                </c:pt>
                <c:pt idx="13">
                  <c:v>41</c:v>
                </c:pt>
                <c:pt idx="14">
                  <c:v>31</c:v>
                </c:pt>
                <c:pt idx="15">
                  <c:v>10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55</c:v>
                </c:pt>
                <c:pt idx="20">
                  <c:v>41</c:v>
                </c:pt>
              </c:numCache>
            </c:numRef>
          </c:val>
        </c:ser>
        <c:ser>
          <c:idx val="1"/>
          <c:order val="1"/>
          <c:tx>
            <c:strRef>
              <c:f>'Задание "b"'!$D$4</c:f>
              <c:strCache>
                <c:ptCount val="1"/>
                <c:pt idx="0">
                  <c:v>задержка, дни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'Задание "b"'!$B$7:$B$27</c:f>
              <c:strCache>
                <c:ptCount val="21"/>
                <c:pt idx="0">
                  <c:v>D</c:v>
                </c:pt>
                <c:pt idx="1">
                  <c:v>H</c:v>
                </c:pt>
                <c:pt idx="2">
                  <c:v>I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'Задание "b"'!$D$7:$D$27</c:f>
              <c:numCache>
                <c:formatCode>General</c:formatCode>
                <c:ptCount val="21"/>
                <c:pt idx="3">
                  <c:v>4</c:v>
                </c:pt>
                <c:pt idx="6">
                  <c:v>5</c:v>
                </c:pt>
                <c:pt idx="8">
                  <c:v>20</c:v>
                </c:pt>
                <c:pt idx="11">
                  <c:v>2</c:v>
                </c:pt>
                <c:pt idx="12">
                  <c:v>37</c:v>
                </c:pt>
                <c:pt idx="17">
                  <c:v>13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'Задание "b"'!$G$4</c:f>
              <c:strCache>
                <c:ptCount val="1"/>
                <c:pt idx="0">
                  <c:v>длительность этапа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'Задание "b"'!$B$7:$B$27</c:f>
              <c:strCache>
                <c:ptCount val="21"/>
                <c:pt idx="0">
                  <c:v>D</c:v>
                </c:pt>
                <c:pt idx="1">
                  <c:v>H</c:v>
                </c:pt>
                <c:pt idx="2">
                  <c:v>I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'Задание "b"'!$G$7:$G$27</c:f>
              <c:numCache>
                <c:formatCode>General</c:formatCode>
                <c:ptCount val="21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12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12</c:v>
                </c:pt>
                <c:pt idx="18">
                  <c:v>6</c:v>
                </c:pt>
                <c:pt idx="19">
                  <c:v>9</c:v>
                </c:pt>
                <c:pt idx="20">
                  <c:v>14</c:v>
                </c:pt>
              </c:numCache>
            </c:numRef>
          </c:val>
        </c:ser>
        <c:gapWidth val="15"/>
        <c:overlap val="100"/>
        <c:axId val="72026752"/>
        <c:axId val="72032640"/>
      </c:barChart>
      <c:catAx>
        <c:axId val="72026752"/>
        <c:scaling>
          <c:orientation val="maxMin"/>
        </c:scaling>
        <c:axPos val="l"/>
        <c:tickLblPos val="nextTo"/>
        <c:crossAx val="72032640"/>
        <c:crosses val="autoZero"/>
        <c:auto val="1"/>
        <c:lblAlgn val="ctr"/>
        <c:lblOffset val="100"/>
        <c:tickLblSkip val="1"/>
      </c:catAx>
      <c:valAx>
        <c:axId val="72032640"/>
        <c:scaling>
          <c:orientation val="minMax"/>
          <c:max val="75"/>
        </c:scaling>
        <c:axPos val="t"/>
        <c:majorGridlines/>
        <c:numFmt formatCode="General" sourceLinked="1"/>
        <c:tickLblPos val="nextTo"/>
        <c:crossAx val="72026752"/>
        <c:crosses val="autoZero"/>
        <c:crossBetween val="between"/>
        <c:majorUnit val="5"/>
        <c:minorUnit val="1"/>
      </c:valAx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egendEntry>
        <c:idx val="0"/>
        <c:delete val="1"/>
      </c:legendEntry>
      <c:layout/>
    </c:legend>
    <c:plotVisOnly val="1"/>
  </c:chart>
  <c:spPr>
    <a:scene3d>
      <a:camera prst="orthographicFront"/>
      <a:lightRig rig="threePt" dir="t"/>
    </a:scene3d>
    <a:sp3d>
      <a:bevelT/>
    </a:sp3d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155597131275349E-2"/>
          <c:y val="9.3540682414698206E-2"/>
          <c:w val="0.77286938758473733"/>
          <c:h val="0.88851059963658363"/>
        </c:manualLayout>
      </c:layout>
      <c:barChart>
        <c:barDir val="bar"/>
        <c:grouping val="stacked"/>
        <c:ser>
          <c:idx val="0"/>
          <c:order val="0"/>
          <c:tx>
            <c:strRef>
              <c:f>оптим!$C$4</c:f>
              <c:strCache>
                <c:ptCount val="1"/>
                <c:pt idx="0">
                  <c:v>Начало этапа</c:v>
                </c:pt>
              </c:strCache>
            </c:strRef>
          </c:tx>
          <c:spPr>
            <a:noFill/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оптим!$B$7:$B$27</c:f>
              <c:strCache>
                <c:ptCount val="21"/>
                <c:pt idx="0">
                  <c:v>D</c:v>
                </c:pt>
                <c:pt idx="1">
                  <c:v>H</c:v>
                </c:pt>
                <c:pt idx="2">
                  <c:v>I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оптим!$C$7:$C$27</c:f>
              <c:numCache>
                <c:formatCode>General</c:formatCode>
                <c:ptCount val="21"/>
                <c:pt idx="0">
                  <c:v>10</c:v>
                </c:pt>
                <c:pt idx="1">
                  <c:v>17</c:v>
                </c:pt>
                <c:pt idx="2">
                  <c:v>21</c:v>
                </c:pt>
                <c:pt idx="3">
                  <c:v>31</c:v>
                </c:pt>
                <c:pt idx="4">
                  <c:v>43</c:v>
                </c:pt>
                <c:pt idx="5">
                  <c:v>0</c:v>
                </c:pt>
                <c:pt idx="6">
                  <c:v>49</c:v>
                </c:pt>
                <c:pt idx="7">
                  <c:v>10</c:v>
                </c:pt>
                <c:pt idx="8">
                  <c:v>23</c:v>
                </c:pt>
                <c:pt idx="9">
                  <c:v>17</c:v>
                </c:pt>
                <c:pt idx="10">
                  <c:v>6</c:v>
                </c:pt>
                <c:pt idx="11">
                  <c:v>62</c:v>
                </c:pt>
                <c:pt idx="12">
                  <c:v>18</c:v>
                </c:pt>
                <c:pt idx="13">
                  <c:v>41</c:v>
                </c:pt>
                <c:pt idx="14">
                  <c:v>31</c:v>
                </c:pt>
                <c:pt idx="15">
                  <c:v>10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54</c:v>
                </c:pt>
                <c:pt idx="20">
                  <c:v>41</c:v>
                </c:pt>
              </c:numCache>
            </c:numRef>
          </c:val>
        </c:ser>
        <c:ser>
          <c:idx val="1"/>
          <c:order val="1"/>
          <c:tx>
            <c:strRef>
              <c:f>оптим!$D$4</c:f>
              <c:strCache>
                <c:ptCount val="1"/>
                <c:pt idx="0">
                  <c:v>задержка, дни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оптим!$B$7:$B$27</c:f>
              <c:strCache>
                <c:ptCount val="21"/>
                <c:pt idx="0">
                  <c:v>D</c:v>
                </c:pt>
                <c:pt idx="1">
                  <c:v>H</c:v>
                </c:pt>
                <c:pt idx="2">
                  <c:v>I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оптим!$D$7:$D$27</c:f>
              <c:numCache>
                <c:formatCode>General</c:formatCode>
                <c:ptCount val="21"/>
                <c:pt idx="3">
                  <c:v>4</c:v>
                </c:pt>
                <c:pt idx="6">
                  <c:v>5</c:v>
                </c:pt>
                <c:pt idx="8">
                  <c:v>20</c:v>
                </c:pt>
                <c:pt idx="11">
                  <c:v>0</c:v>
                </c:pt>
                <c:pt idx="12">
                  <c:v>36</c:v>
                </c:pt>
                <c:pt idx="17">
                  <c:v>13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tx>
            <c:strRef>
              <c:f>оптим!$G$4</c:f>
              <c:strCache>
                <c:ptCount val="1"/>
                <c:pt idx="0">
                  <c:v>длительность этапа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оптим!$B$7:$B$27</c:f>
              <c:strCache>
                <c:ptCount val="21"/>
                <c:pt idx="0">
                  <c:v>D</c:v>
                </c:pt>
                <c:pt idx="1">
                  <c:v>H</c:v>
                </c:pt>
                <c:pt idx="2">
                  <c:v>I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оптим!$G$7:$G$27</c:f>
              <c:numCache>
                <c:formatCode>General</c:formatCode>
                <c:ptCount val="21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12</c:v>
                </c:pt>
                <c:pt idx="11">
                  <c:v>0</c:v>
                </c:pt>
                <c:pt idx="12">
                  <c:v>8</c:v>
                </c:pt>
                <c:pt idx="13">
                  <c:v>13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12</c:v>
                </c:pt>
                <c:pt idx="18">
                  <c:v>6</c:v>
                </c:pt>
                <c:pt idx="19">
                  <c:v>7</c:v>
                </c:pt>
                <c:pt idx="20">
                  <c:v>14</c:v>
                </c:pt>
              </c:numCache>
            </c:numRef>
          </c:val>
        </c:ser>
        <c:gapWidth val="15"/>
        <c:overlap val="100"/>
        <c:axId val="80573952"/>
        <c:axId val="80575488"/>
      </c:barChart>
      <c:catAx>
        <c:axId val="80573952"/>
        <c:scaling>
          <c:orientation val="maxMin"/>
        </c:scaling>
        <c:axPos val="l"/>
        <c:tickLblPos val="nextTo"/>
        <c:crossAx val="80575488"/>
        <c:crosses val="autoZero"/>
        <c:auto val="1"/>
        <c:lblAlgn val="ctr"/>
        <c:lblOffset val="100"/>
        <c:tickLblSkip val="1"/>
      </c:catAx>
      <c:valAx>
        <c:axId val="80575488"/>
        <c:scaling>
          <c:orientation val="minMax"/>
          <c:max val="75"/>
        </c:scaling>
        <c:axPos val="t"/>
        <c:majorGridlines/>
        <c:numFmt formatCode="General" sourceLinked="1"/>
        <c:tickLblPos val="nextTo"/>
        <c:crossAx val="80573952"/>
        <c:crosses val="autoZero"/>
        <c:crossBetween val="between"/>
        <c:majorUnit val="5"/>
        <c:minorUnit val="1"/>
      </c:valAx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egendEntry>
        <c:idx val="0"/>
        <c:delete val="1"/>
      </c:legendEntry>
      <c:layout/>
    </c:legend>
    <c:plotVisOnly val="1"/>
  </c:chart>
  <c:spPr>
    <a:scene3d>
      <a:camera prst="orthographicFront"/>
      <a:lightRig rig="threePt" dir="t"/>
    </a:scene3d>
    <a:sp3d>
      <a:bevelT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155597131275363E-2"/>
          <c:y val="9.3540682414698206E-2"/>
          <c:w val="0.77286938758473755"/>
          <c:h val="0.88851059963658352"/>
        </c:manualLayout>
      </c:layout>
      <c:barChart>
        <c:barDir val="bar"/>
        <c:grouping val="stacked"/>
        <c:ser>
          <c:idx val="0"/>
          <c:order val="0"/>
          <c:tx>
            <c:strRef>
              <c:f>перем!$C$3</c:f>
              <c:strCache>
                <c:ptCount val="1"/>
                <c:pt idx="0">
                  <c:v>Начало этапа</c:v>
                </c:pt>
              </c:strCache>
            </c:strRef>
          </c:tx>
          <c:spPr>
            <a:noFill/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перем!$B$6:$B$26</c:f>
              <c:strCache>
                <c:ptCount val="21"/>
                <c:pt idx="0">
                  <c:v>D</c:v>
                </c:pt>
                <c:pt idx="1">
                  <c:v>H</c:v>
                </c:pt>
                <c:pt idx="2">
                  <c:v>I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перем!$C$6:$C$26</c:f>
              <c:numCache>
                <c:formatCode>General</c:formatCode>
                <c:ptCount val="21"/>
                <c:pt idx="0">
                  <c:v>10</c:v>
                </c:pt>
                <c:pt idx="1">
                  <c:v>17</c:v>
                </c:pt>
                <c:pt idx="2">
                  <c:v>21</c:v>
                </c:pt>
                <c:pt idx="3">
                  <c:v>31</c:v>
                </c:pt>
                <c:pt idx="4">
                  <c:v>43</c:v>
                </c:pt>
                <c:pt idx="5">
                  <c:v>0</c:v>
                </c:pt>
                <c:pt idx="6">
                  <c:v>49</c:v>
                </c:pt>
                <c:pt idx="7">
                  <c:v>10</c:v>
                </c:pt>
                <c:pt idx="8">
                  <c:v>23</c:v>
                </c:pt>
                <c:pt idx="9">
                  <c:v>17</c:v>
                </c:pt>
                <c:pt idx="10">
                  <c:v>6</c:v>
                </c:pt>
                <c:pt idx="11">
                  <c:v>62</c:v>
                </c:pt>
                <c:pt idx="12">
                  <c:v>18</c:v>
                </c:pt>
                <c:pt idx="13">
                  <c:v>48</c:v>
                </c:pt>
                <c:pt idx="14">
                  <c:v>37</c:v>
                </c:pt>
                <c:pt idx="15">
                  <c:v>13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62</c:v>
                </c:pt>
                <c:pt idx="20">
                  <c:v>48</c:v>
                </c:pt>
              </c:numCache>
            </c:numRef>
          </c:val>
        </c:ser>
        <c:ser>
          <c:idx val="1"/>
          <c:order val="1"/>
          <c:tx>
            <c:strRef>
              <c:f>перем!$D$3</c:f>
              <c:strCache>
                <c:ptCount val="1"/>
                <c:pt idx="0">
                  <c:v>задержка, дни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перем!$B$6:$B$26</c:f>
              <c:strCache>
                <c:ptCount val="21"/>
                <c:pt idx="0">
                  <c:v>D</c:v>
                </c:pt>
                <c:pt idx="1">
                  <c:v>H</c:v>
                </c:pt>
                <c:pt idx="2">
                  <c:v>I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перем!$D$6:$D$26</c:f>
              <c:numCache>
                <c:formatCode>General</c:formatCode>
                <c:ptCount val="21"/>
                <c:pt idx="3">
                  <c:v>4</c:v>
                </c:pt>
                <c:pt idx="6">
                  <c:v>5</c:v>
                </c:pt>
                <c:pt idx="8">
                  <c:v>20</c:v>
                </c:pt>
                <c:pt idx="11">
                  <c:v>9</c:v>
                </c:pt>
                <c:pt idx="12">
                  <c:v>44</c:v>
                </c:pt>
                <c:pt idx="17">
                  <c:v>17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перем!$G$3</c:f>
              <c:strCache>
                <c:ptCount val="1"/>
                <c:pt idx="0">
                  <c:v>длительность этапа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перем!$B$6:$B$26</c:f>
              <c:strCache>
                <c:ptCount val="21"/>
                <c:pt idx="0">
                  <c:v>D</c:v>
                </c:pt>
                <c:pt idx="1">
                  <c:v>H</c:v>
                </c:pt>
                <c:pt idx="2">
                  <c:v>I</c:v>
                </c:pt>
                <c:pt idx="3">
                  <c:v>P</c:v>
                </c:pt>
                <c:pt idx="4">
                  <c:v>Q</c:v>
                </c:pt>
                <c:pt idx="5">
                  <c:v>B</c:v>
                </c:pt>
                <c:pt idx="6">
                  <c:v>R</c:v>
                </c:pt>
                <c:pt idx="7">
                  <c:v>G</c:v>
                </c:pt>
                <c:pt idx="8">
                  <c:v>O</c:v>
                </c:pt>
                <c:pt idx="9">
                  <c:v>L</c:v>
                </c:pt>
                <c:pt idx="10">
                  <c:v>K</c:v>
                </c:pt>
                <c:pt idx="11">
                  <c:v>Fin</c:v>
                </c:pt>
                <c:pt idx="12">
                  <c:v>N</c:v>
                </c:pt>
                <c:pt idx="13">
                  <c:v>M</c:v>
                </c:pt>
                <c:pt idx="14">
                  <c:v>J</c:v>
                </c:pt>
                <c:pt idx="15">
                  <c:v>C</c:v>
                </c:pt>
                <c:pt idx="16">
                  <c:v>A</c:v>
                </c:pt>
                <c:pt idx="17">
                  <c:v>E</c:v>
                </c:pt>
                <c:pt idx="18">
                  <c:v>F</c:v>
                </c:pt>
                <c:pt idx="19">
                  <c:v>S</c:v>
                </c:pt>
                <c:pt idx="20">
                  <c:v>T</c:v>
                </c:pt>
              </c:strCache>
            </c:strRef>
          </c:cat>
          <c:val>
            <c:numRef>
              <c:f>перем!$G$6:$G$26</c:f>
              <c:numCache>
                <c:formatCode>General</c:formatCode>
                <c:ptCount val="21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12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11</c:v>
                </c:pt>
                <c:pt idx="15">
                  <c:v>10</c:v>
                </c:pt>
                <c:pt idx="16">
                  <c:v>13</c:v>
                </c:pt>
                <c:pt idx="17">
                  <c:v>14</c:v>
                </c:pt>
                <c:pt idx="18">
                  <c:v>6</c:v>
                </c:pt>
                <c:pt idx="19">
                  <c:v>9</c:v>
                </c:pt>
                <c:pt idx="20">
                  <c:v>14</c:v>
                </c:pt>
              </c:numCache>
            </c:numRef>
          </c:val>
        </c:ser>
        <c:gapWidth val="15"/>
        <c:overlap val="100"/>
        <c:axId val="74563968"/>
        <c:axId val="74565504"/>
      </c:barChart>
      <c:catAx>
        <c:axId val="74563968"/>
        <c:scaling>
          <c:orientation val="maxMin"/>
        </c:scaling>
        <c:axPos val="l"/>
        <c:tickLblPos val="nextTo"/>
        <c:crossAx val="74565504"/>
        <c:crosses val="autoZero"/>
        <c:auto val="1"/>
        <c:lblAlgn val="ctr"/>
        <c:lblOffset val="100"/>
        <c:tickLblSkip val="1"/>
      </c:catAx>
      <c:valAx>
        <c:axId val="74565504"/>
        <c:scaling>
          <c:orientation val="minMax"/>
          <c:max val="75"/>
        </c:scaling>
        <c:axPos val="t"/>
        <c:majorGridlines/>
        <c:numFmt formatCode="General" sourceLinked="1"/>
        <c:tickLblPos val="nextTo"/>
        <c:crossAx val="74563968"/>
        <c:crosses val="autoZero"/>
        <c:crossBetween val="between"/>
        <c:majorUnit val="5"/>
        <c:minorUnit val="1"/>
      </c:valAx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egendEntry>
        <c:idx val="0"/>
        <c:delete val="1"/>
      </c:legendEntry>
      <c:layout/>
    </c:legend>
    <c:plotVisOnly val="1"/>
  </c:chart>
  <c:spPr>
    <a:scene3d>
      <a:camera prst="orthographicFront"/>
      <a:lightRig rig="threePt" dir="t"/>
    </a:scene3d>
    <a:sp3d>
      <a:bevelT/>
    </a:sp3d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27</xdr:row>
      <xdr:rowOff>190499</xdr:rowOff>
    </xdr:from>
    <xdr:to>
      <xdr:col>8</xdr:col>
      <xdr:colOff>485775</xdr:colOff>
      <xdr:row>51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32</xdr:row>
      <xdr:rowOff>28576</xdr:rowOff>
    </xdr:from>
    <xdr:to>
      <xdr:col>12</xdr:col>
      <xdr:colOff>409575</xdr:colOff>
      <xdr:row>58</xdr:row>
      <xdr:rowOff>28576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34</xdr:row>
      <xdr:rowOff>28576</xdr:rowOff>
    </xdr:from>
    <xdr:to>
      <xdr:col>12</xdr:col>
      <xdr:colOff>409575</xdr:colOff>
      <xdr:row>60</xdr:row>
      <xdr:rowOff>28576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34</xdr:row>
      <xdr:rowOff>28576</xdr:rowOff>
    </xdr:from>
    <xdr:to>
      <xdr:col>12</xdr:col>
      <xdr:colOff>409575</xdr:colOff>
      <xdr:row>60</xdr:row>
      <xdr:rowOff>28576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opLeftCell="A22" workbookViewId="0">
      <selection activeCell="B27" sqref="B27:H27"/>
    </sheetView>
  </sheetViews>
  <sheetFormatPr defaultRowHeight="15"/>
  <cols>
    <col min="2" max="2" width="15" style="1" customWidth="1"/>
    <col min="3" max="3" width="15.42578125" style="1" customWidth="1"/>
    <col min="4" max="4" width="10.85546875" style="1" customWidth="1"/>
    <col min="5" max="5" width="19.140625" style="1" customWidth="1"/>
    <col min="6" max="6" width="18.85546875" style="1" customWidth="1"/>
  </cols>
  <sheetData>
    <row r="2" spans="2:6">
      <c r="B2" s="1" t="s">
        <v>0</v>
      </c>
      <c r="C2" s="1" t="s">
        <v>3</v>
      </c>
      <c r="D2" s="1" t="s">
        <v>6</v>
      </c>
      <c r="E2" s="1" t="s">
        <v>2</v>
      </c>
      <c r="F2" s="1" t="s">
        <v>4</v>
      </c>
    </row>
    <row r="3" spans="2:6">
      <c r="B3" s="1" t="s">
        <v>5</v>
      </c>
      <c r="C3" s="1">
        <v>0</v>
      </c>
      <c r="E3" s="1">
        <v>0</v>
      </c>
      <c r="F3" s="1">
        <f t="shared" ref="F3:F24" si="0">C3+E3+D3</f>
        <v>0</v>
      </c>
    </row>
    <row r="4" spans="2:6">
      <c r="B4" s="1" t="str">
        <f>CHAR(CODE(B19)+1)</f>
        <v>D</v>
      </c>
      <c r="C4" s="1">
        <f>F9</f>
        <v>10</v>
      </c>
      <c r="E4" s="1">
        <v>11</v>
      </c>
      <c r="F4" s="1">
        <f t="shared" si="0"/>
        <v>21</v>
      </c>
    </row>
    <row r="5" spans="2:6">
      <c r="B5" s="1" t="str">
        <f>CHAR(CODE(B6)+1)</f>
        <v>I</v>
      </c>
      <c r="C5" s="1">
        <f>F4</f>
        <v>21</v>
      </c>
      <c r="E5" s="1">
        <v>14</v>
      </c>
      <c r="F5" s="1">
        <f t="shared" si="0"/>
        <v>35</v>
      </c>
    </row>
    <row r="6" spans="2:6">
      <c r="B6" s="1" t="str">
        <f>CHAR(CODE(B11)+1)</f>
        <v>H</v>
      </c>
      <c r="C6" s="1">
        <f>F11</f>
        <v>17</v>
      </c>
      <c r="E6" s="1">
        <v>14</v>
      </c>
      <c r="F6" s="1">
        <f t="shared" si="0"/>
        <v>31</v>
      </c>
    </row>
    <row r="7" spans="2:6">
      <c r="B7" s="1" t="str">
        <f>CHAR(CODE(B12)+1)</f>
        <v>P</v>
      </c>
      <c r="C7" s="1">
        <f>MIN(F5,F6)</f>
        <v>31</v>
      </c>
      <c r="D7" s="1">
        <f>MAX(F5,F6)-C7</f>
        <v>4</v>
      </c>
      <c r="E7" s="1">
        <v>8</v>
      </c>
      <c r="F7" s="1">
        <f t="shared" si="0"/>
        <v>43</v>
      </c>
    </row>
    <row r="8" spans="2:6">
      <c r="B8" s="1" t="str">
        <f>CHAR(CODE(B7)+1)</f>
        <v>Q</v>
      </c>
      <c r="C8" s="1">
        <f>F7</f>
        <v>43</v>
      </c>
      <c r="E8" s="1">
        <v>11</v>
      </c>
      <c r="F8" s="1">
        <f t="shared" si="0"/>
        <v>54</v>
      </c>
    </row>
    <row r="9" spans="2:6">
      <c r="B9" s="1" t="str">
        <f>CHAR(CODE(B20)+1)</f>
        <v>B</v>
      </c>
      <c r="C9" s="1">
        <f>C3</f>
        <v>0</v>
      </c>
      <c r="E9" s="1">
        <v>10</v>
      </c>
      <c r="F9" s="1">
        <f t="shared" si="0"/>
        <v>10</v>
      </c>
    </row>
    <row r="10" spans="2:6">
      <c r="B10" s="1" t="str">
        <f>CHAR(CODE(B8)+1)</f>
        <v>R</v>
      </c>
      <c r="C10" s="1">
        <f>MIN(F8,F12)</f>
        <v>49</v>
      </c>
      <c r="D10" s="1">
        <f>MAX(F8,F12)-C10</f>
        <v>5</v>
      </c>
      <c r="E10" s="1">
        <v>8</v>
      </c>
      <c r="F10" s="1">
        <f t="shared" si="0"/>
        <v>62</v>
      </c>
    </row>
    <row r="11" spans="2:6">
      <c r="B11" s="1" t="str">
        <f>CHAR(CODE(B22)+1)</f>
        <v>G</v>
      </c>
      <c r="C11" s="1">
        <f>F9</f>
        <v>10</v>
      </c>
      <c r="E11" s="1">
        <v>7</v>
      </c>
      <c r="F11" s="1">
        <f t="shared" si="0"/>
        <v>17</v>
      </c>
    </row>
    <row r="12" spans="2:6">
      <c r="B12" s="1" t="str">
        <f>CHAR(CODE(B16)+1)</f>
        <v>O</v>
      </c>
      <c r="C12" s="1">
        <f>MIN(F7,F13)</f>
        <v>23</v>
      </c>
      <c r="D12" s="1">
        <f>MAX(F7,F13)-C12</f>
        <v>20</v>
      </c>
      <c r="E12" s="1">
        <v>6</v>
      </c>
      <c r="F12" s="1">
        <f t="shared" si="0"/>
        <v>49</v>
      </c>
    </row>
    <row r="13" spans="2:6">
      <c r="B13" s="1" t="str">
        <f>CHAR(CODE(B14)+1)</f>
        <v>L</v>
      </c>
      <c r="C13" s="1">
        <f>F11</f>
        <v>17</v>
      </c>
      <c r="E13" s="1">
        <v>6</v>
      </c>
      <c r="F13" s="1">
        <f t="shared" si="0"/>
        <v>23</v>
      </c>
    </row>
    <row r="14" spans="2:6">
      <c r="B14" s="1" t="str">
        <f>CHAR(CODE(B18)+1)</f>
        <v>K</v>
      </c>
      <c r="C14" s="1">
        <f>F22</f>
        <v>6</v>
      </c>
      <c r="E14" s="1">
        <v>12</v>
      </c>
      <c r="F14" s="1">
        <f t="shared" si="0"/>
        <v>18</v>
      </c>
    </row>
    <row r="15" spans="2:6">
      <c r="B15" s="1" t="s">
        <v>7</v>
      </c>
      <c r="C15" s="1">
        <f>MIN(F10,F16,F23)</f>
        <v>62</v>
      </c>
      <c r="D15" s="1">
        <f>MAX(F10,F16,F23)-C15</f>
        <v>12</v>
      </c>
      <c r="E15" s="1">
        <v>0</v>
      </c>
      <c r="F15" s="2">
        <f t="shared" si="0"/>
        <v>74</v>
      </c>
    </row>
    <row r="16" spans="2:6">
      <c r="B16" s="1" t="str">
        <f>CHAR(CODE(B17)+1)</f>
        <v>N</v>
      </c>
      <c r="C16" s="1">
        <f>MIN(F13,F14,F17)</f>
        <v>18</v>
      </c>
      <c r="D16" s="1">
        <f>MAX(F13,F14,F17)-C16</f>
        <v>46</v>
      </c>
      <c r="E16" s="1">
        <v>10</v>
      </c>
      <c r="F16" s="1">
        <f t="shared" si="0"/>
        <v>74</v>
      </c>
    </row>
    <row r="17" spans="2:9">
      <c r="B17" s="1" t="str">
        <f>CHAR(CODE(B13)+1)</f>
        <v>M</v>
      </c>
      <c r="C17" s="1">
        <f>F18</f>
        <v>49</v>
      </c>
      <c r="E17" s="1">
        <v>15</v>
      </c>
      <c r="F17" s="1">
        <f t="shared" si="0"/>
        <v>64</v>
      </c>
    </row>
    <row r="18" spans="2:9">
      <c r="B18" s="1" t="str">
        <f>CHAR(CODE(B5)+1)</f>
        <v>J</v>
      </c>
      <c r="C18" s="1">
        <f>F21</f>
        <v>38</v>
      </c>
      <c r="E18" s="1">
        <v>11</v>
      </c>
      <c r="F18" s="1">
        <f t="shared" si="0"/>
        <v>49</v>
      </c>
    </row>
    <row r="19" spans="2:9">
      <c r="B19" s="1" t="str">
        <f>CHAR(CODE(B9)+1)</f>
        <v>C</v>
      </c>
      <c r="C19" s="1">
        <f>F20</f>
        <v>13</v>
      </c>
      <c r="E19" s="1">
        <v>11</v>
      </c>
      <c r="F19" s="1">
        <f t="shared" si="0"/>
        <v>24</v>
      </c>
    </row>
    <row r="20" spans="2:9">
      <c r="B20" s="1" t="s">
        <v>1</v>
      </c>
      <c r="C20" s="1">
        <f>C3</f>
        <v>0</v>
      </c>
      <c r="E20" s="1">
        <v>13</v>
      </c>
      <c r="F20" s="1">
        <f t="shared" si="0"/>
        <v>13</v>
      </c>
    </row>
    <row r="21" spans="2:9">
      <c r="B21" s="1" t="str">
        <f>CHAR(CODE(B4)+1)</f>
        <v>E</v>
      </c>
      <c r="C21" s="1">
        <f>MIN(F22,F19)</f>
        <v>6</v>
      </c>
      <c r="D21" s="1">
        <f>MAX(F22,F19)-C21</f>
        <v>18</v>
      </c>
      <c r="E21" s="1">
        <v>14</v>
      </c>
      <c r="F21" s="1">
        <f t="shared" si="0"/>
        <v>38</v>
      </c>
    </row>
    <row r="22" spans="2:9">
      <c r="B22" s="1" t="str">
        <f>CHAR(CODE(B21)+1)</f>
        <v>F</v>
      </c>
      <c r="C22" s="1">
        <f>C3</f>
        <v>0</v>
      </c>
      <c r="E22" s="1">
        <v>6</v>
      </c>
      <c r="F22" s="1">
        <f t="shared" si="0"/>
        <v>6</v>
      </c>
    </row>
    <row r="23" spans="2:9">
      <c r="B23" s="1" t="str">
        <f>CHAR(CODE(B10)+1)</f>
        <v>S</v>
      </c>
      <c r="C23" s="1">
        <f>MIN(F17,F24)</f>
        <v>63</v>
      </c>
      <c r="D23" s="1">
        <f>MAX(F17,F24)-C23</f>
        <v>1</v>
      </c>
      <c r="E23" s="1">
        <v>9</v>
      </c>
      <c r="F23" s="1">
        <f t="shared" si="0"/>
        <v>73</v>
      </c>
    </row>
    <row r="24" spans="2:9">
      <c r="B24" s="1" t="str">
        <f>CHAR(CODE(B23)+1)</f>
        <v>T</v>
      </c>
      <c r="C24" s="1">
        <f>F18</f>
        <v>49</v>
      </c>
      <c r="E24" s="1">
        <v>14</v>
      </c>
      <c r="F24" s="1">
        <f t="shared" si="0"/>
        <v>63</v>
      </c>
    </row>
    <row r="26" spans="2:9" ht="15.75">
      <c r="B26" s="11" t="s">
        <v>23</v>
      </c>
      <c r="C26" s="11"/>
      <c r="D26" s="11"/>
      <c r="E26" s="11"/>
      <c r="F26" s="6">
        <f>F15</f>
        <v>74</v>
      </c>
      <c r="G26" s="8" t="s">
        <v>20</v>
      </c>
      <c r="H26" s="9"/>
      <c r="I26" s="9"/>
    </row>
    <row r="27" spans="2:9">
      <c r="B27" s="10" t="s">
        <v>8</v>
      </c>
      <c r="C27" s="10"/>
      <c r="D27" s="10"/>
      <c r="E27" s="10"/>
      <c r="F27" s="10"/>
      <c r="G27" s="10"/>
      <c r="H27" s="10"/>
    </row>
  </sheetData>
  <mergeCells count="2">
    <mergeCell ref="B27:H27"/>
    <mergeCell ref="B26:E2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opLeftCell="A6" workbookViewId="0">
      <selection activeCell="F7" sqref="F7:F27"/>
    </sheetView>
  </sheetViews>
  <sheetFormatPr defaultRowHeight="15"/>
  <cols>
    <col min="2" max="2" width="10.5703125" style="1" customWidth="1"/>
    <col min="3" max="3" width="9.140625" style="1" customWidth="1"/>
    <col min="4" max="4" width="10" style="1" customWidth="1"/>
    <col min="5" max="7" width="13.85546875" style="1" customWidth="1"/>
    <col min="8" max="11" width="14.7109375" style="1" customWidth="1"/>
    <col min="12" max="12" width="11.140625" style="1" customWidth="1"/>
  </cols>
  <sheetData>
    <row r="1" spans="2:12" ht="18.75">
      <c r="C1" s="13" t="s">
        <v>9</v>
      </c>
      <c r="D1" s="13"/>
      <c r="E1" s="13"/>
      <c r="F1" s="13"/>
      <c r="G1" s="13"/>
      <c r="H1" s="13"/>
      <c r="I1" s="13"/>
      <c r="J1" s="13"/>
      <c r="K1" s="3"/>
    </row>
    <row r="4" spans="2:12" ht="15.75" customHeight="1">
      <c r="B4" s="12" t="s">
        <v>0</v>
      </c>
      <c r="C4" s="12" t="s">
        <v>3</v>
      </c>
      <c r="D4" s="12" t="s">
        <v>16</v>
      </c>
      <c r="E4" s="12" t="s">
        <v>15</v>
      </c>
      <c r="F4" s="12" t="s">
        <v>14</v>
      </c>
      <c r="G4" s="12" t="s">
        <v>2</v>
      </c>
      <c r="H4" s="12" t="s">
        <v>13</v>
      </c>
      <c r="I4" s="12"/>
      <c r="J4" s="12"/>
      <c r="K4" s="12" t="s">
        <v>13</v>
      </c>
      <c r="L4" s="12" t="s">
        <v>17</v>
      </c>
    </row>
    <row r="5" spans="2:12" ht="44.25" customHeight="1">
      <c r="B5" s="12"/>
      <c r="C5" s="12"/>
      <c r="D5" s="12"/>
      <c r="E5" s="12"/>
      <c r="F5" s="12"/>
      <c r="G5" s="12"/>
      <c r="H5" s="4" t="s">
        <v>10</v>
      </c>
      <c r="I5" s="4" t="s">
        <v>11</v>
      </c>
      <c r="J5" s="4" t="s">
        <v>12</v>
      </c>
      <c r="K5" s="12"/>
      <c r="L5" s="12"/>
    </row>
    <row r="6" spans="2:12">
      <c r="B6" s="1" t="s">
        <v>5</v>
      </c>
      <c r="C6" s="1">
        <v>0</v>
      </c>
      <c r="E6" s="1">
        <v>0</v>
      </c>
      <c r="G6" s="1">
        <f>E6-F6</f>
        <v>0</v>
      </c>
      <c r="H6" s="1" t="s">
        <v>18</v>
      </c>
      <c r="I6" s="1" t="s">
        <v>18</v>
      </c>
      <c r="J6" s="1" t="s">
        <v>18</v>
      </c>
      <c r="K6" s="1">
        <f>IF(F6&gt;=1,H6,0)+IF(F6&gt;=2,I6,0)+IF(F6=3,J6,0)</f>
        <v>0</v>
      </c>
      <c r="L6" s="1">
        <f>C6+G6+D6</f>
        <v>0</v>
      </c>
    </row>
    <row r="7" spans="2:12">
      <c r="B7" s="1" t="str">
        <f>CHAR(CODE(B22)+1)</f>
        <v>D</v>
      </c>
      <c r="C7" s="1">
        <f>L12</f>
        <v>10</v>
      </c>
      <c r="E7" s="1">
        <v>11</v>
      </c>
      <c r="G7" s="1">
        <f t="shared" ref="G7:G27" si="0">E7-F7</f>
        <v>11</v>
      </c>
      <c r="H7" s="1">
        <v>7</v>
      </c>
      <c r="I7" s="1">
        <v>8</v>
      </c>
      <c r="J7" s="1">
        <v>13</v>
      </c>
      <c r="K7" s="1">
        <f>IF(F7&gt;=1,H7,0)+IF(F7&gt;=2,I7,0)+IF(F7=3,J7,0)</f>
        <v>0</v>
      </c>
      <c r="L7" s="1">
        <f t="shared" ref="L7:L27" si="1">C7+G7+D7</f>
        <v>21</v>
      </c>
    </row>
    <row r="8" spans="2:12">
      <c r="B8" s="1" t="str">
        <f>CHAR(CODE(B14)+1)</f>
        <v>H</v>
      </c>
      <c r="C8" s="1">
        <f>L14</f>
        <v>17</v>
      </c>
      <c r="E8" s="1">
        <v>14</v>
      </c>
      <c r="G8" s="1">
        <f t="shared" si="0"/>
        <v>14</v>
      </c>
      <c r="H8" s="1">
        <v>4</v>
      </c>
      <c r="I8" s="1">
        <v>5</v>
      </c>
      <c r="J8" s="1" t="s">
        <v>18</v>
      </c>
      <c r="K8" s="1">
        <f>IF(F8&gt;=1,H8,0)+IF(F8&gt;=2,I8,0)+IF(F8=3,J8,0)</f>
        <v>0</v>
      </c>
      <c r="L8" s="1">
        <f t="shared" si="1"/>
        <v>31</v>
      </c>
    </row>
    <row r="9" spans="2:12">
      <c r="B9" s="1" t="str">
        <f>CHAR(CODE(B8)+1)</f>
        <v>I</v>
      </c>
      <c r="C9" s="1">
        <f>L7</f>
        <v>21</v>
      </c>
      <c r="E9" s="1">
        <v>14</v>
      </c>
      <c r="G9" s="1">
        <f t="shared" si="0"/>
        <v>14</v>
      </c>
      <c r="H9" s="1">
        <v>8</v>
      </c>
      <c r="I9" s="1">
        <v>11</v>
      </c>
      <c r="J9" s="1">
        <v>16</v>
      </c>
      <c r="K9" s="1">
        <f>IF(F9&gt;=1,H9,0)+IF(F9&gt;=2,I9,0)+IF(F9=3,J9,0)</f>
        <v>0</v>
      </c>
      <c r="L9" s="1">
        <f t="shared" si="1"/>
        <v>35</v>
      </c>
    </row>
    <row r="10" spans="2:12">
      <c r="B10" s="1" t="str">
        <f>CHAR(CODE(B15)+1)</f>
        <v>P</v>
      </c>
      <c r="C10" s="1">
        <f>MIN(L9,L8)</f>
        <v>31</v>
      </c>
      <c r="D10" s="1">
        <f>MAX(L9,L8)-C10</f>
        <v>4</v>
      </c>
      <c r="E10" s="1">
        <v>8</v>
      </c>
      <c r="G10" s="1">
        <f t="shared" si="0"/>
        <v>8</v>
      </c>
      <c r="H10" s="1">
        <v>7</v>
      </c>
      <c r="I10" s="1" t="s">
        <v>18</v>
      </c>
      <c r="J10" s="1" t="s">
        <v>18</v>
      </c>
      <c r="K10" s="1">
        <f>IF(F10&gt;=1,H10,0)+IF(F10&gt;=2,I10,0)+IF(F10=3,J10,0)</f>
        <v>0</v>
      </c>
      <c r="L10" s="1">
        <f t="shared" si="1"/>
        <v>43</v>
      </c>
    </row>
    <row r="11" spans="2:12">
      <c r="B11" s="1" t="str">
        <f>CHAR(CODE(B10)+1)</f>
        <v>Q</v>
      </c>
      <c r="C11" s="1">
        <f>L10</f>
        <v>43</v>
      </c>
      <c r="E11" s="1">
        <v>11</v>
      </c>
      <c r="G11" s="1">
        <f t="shared" si="0"/>
        <v>11</v>
      </c>
      <c r="H11" s="1">
        <v>7</v>
      </c>
      <c r="I11" s="1">
        <v>8</v>
      </c>
      <c r="J11" s="1" t="s">
        <v>18</v>
      </c>
      <c r="K11" s="1">
        <f>IF(F11&gt;=1,H11,0)+IF(F11&gt;=2,I11,0)+IF(F11=3,J11,0)</f>
        <v>0</v>
      </c>
      <c r="L11" s="1">
        <f t="shared" si="1"/>
        <v>54</v>
      </c>
    </row>
    <row r="12" spans="2:12">
      <c r="B12" s="1" t="str">
        <f>CHAR(CODE(B23)+1)</f>
        <v>B</v>
      </c>
      <c r="C12" s="1">
        <f>C6</f>
        <v>0</v>
      </c>
      <c r="E12" s="1">
        <v>10</v>
      </c>
      <c r="G12" s="1">
        <f t="shared" si="0"/>
        <v>10</v>
      </c>
      <c r="H12" s="1">
        <v>7</v>
      </c>
      <c r="I12" s="1">
        <v>8</v>
      </c>
      <c r="J12" s="1" t="s">
        <v>18</v>
      </c>
      <c r="K12" s="1">
        <f>IF(F12&gt;=1,H12,0)+IF(F12&gt;=2,I12,0)+IF(F12=3,J12,0)</f>
        <v>0</v>
      </c>
      <c r="L12" s="1">
        <f t="shared" si="1"/>
        <v>10</v>
      </c>
    </row>
    <row r="13" spans="2:12">
      <c r="B13" s="1" t="str">
        <f>CHAR(CODE(B11)+1)</f>
        <v>R</v>
      </c>
      <c r="C13" s="1">
        <f>MIN(L11,L15)</f>
        <v>49</v>
      </c>
      <c r="D13" s="1">
        <f>MAX(L11,L15)-C13</f>
        <v>5</v>
      </c>
      <c r="E13" s="1">
        <v>8</v>
      </c>
      <c r="G13" s="1">
        <f t="shared" si="0"/>
        <v>8</v>
      </c>
      <c r="H13" s="1">
        <v>7</v>
      </c>
      <c r="I13" s="1" t="s">
        <v>18</v>
      </c>
      <c r="J13" s="1" t="s">
        <v>18</v>
      </c>
      <c r="K13" s="1">
        <f>IF(F13&gt;=1,H13,0)+IF(F13&gt;=2,I13,0)+IF(F13=3,J13,0)</f>
        <v>0</v>
      </c>
      <c r="L13" s="1">
        <f t="shared" si="1"/>
        <v>62</v>
      </c>
    </row>
    <row r="14" spans="2:12">
      <c r="B14" s="1" t="str">
        <f>CHAR(CODE(B25)+1)</f>
        <v>G</v>
      </c>
      <c r="C14" s="1">
        <f>L12</f>
        <v>10</v>
      </c>
      <c r="E14" s="1">
        <v>7</v>
      </c>
      <c r="G14" s="1">
        <f t="shared" si="0"/>
        <v>7</v>
      </c>
      <c r="H14" s="1">
        <v>8</v>
      </c>
      <c r="I14" s="1" t="s">
        <v>18</v>
      </c>
      <c r="J14" s="1" t="s">
        <v>18</v>
      </c>
      <c r="K14" s="1">
        <f>IF(F14&gt;=1,H14,0)+IF(F14&gt;=2,I14,0)+IF(F14=3,J14,0)</f>
        <v>0</v>
      </c>
      <c r="L14" s="1">
        <f t="shared" si="1"/>
        <v>17</v>
      </c>
    </row>
    <row r="15" spans="2:12">
      <c r="B15" s="1" t="str">
        <f>CHAR(CODE(B19)+1)</f>
        <v>O</v>
      </c>
      <c r="C15" s="1">
        <f>MIN(L10,L16)</f>
        <v>23</v>
      </c>
      <c r="D15" s="1">
        <f>MAX(L10,L16)-C15</f>
        <v>20</v>
      </c>
      <c r="E15" s="1">
        <v>6</v>
      </c>
      <c r="G15" s="1">
        <f t="shared" si="0"/>
        <v>6</v>
      </c>
      <c r="H15" s="1">
        <v>8</v>
      </c>
      <c r="I15" s="1" t="s">
        <v>18</v>
      </c>
      <c r="J15" s="1" t="s">
        <v>18</v>
      </c>
      <c r="K15" s="1">
        <f>IF(F15&gt;=1,H15,0)+IF(F15&gt;=2,I15,0)+IF(F15=3,J15,0)</f>
        <v>0</v>
      </c>
      <c r="L15" s="1">
        <f t="shared" si="1"/>
        <v>49</v>
      </c>
    </row>
    <row r="16" spans="2:12">
      <c r="B16" s="1" t="str">
        <f>CHAR(CODE(B17)+1)</f>
        <v>L</v>
      </c>
      <c r="C16" s="1">
        <f>L14</f>
        <v>17</v>
      </c>
      <c r="E16" s="1">
        <v>6</v>
      </c>
      <c r="G16" s="1">
        <f t="shared" si="0"/>
        <v>6</v>
      </c>
      <c r="H16" s="1">
        <v>6</v>
      </c>
      <c r="I16" s="1">
        <v>11</v>
      </c>
      <c r="J16" s="1" t="s">
        <v>18</v>
      </c>
      <c r="K16" s="1">
        <f>IF(F16&gt;=1,H16,0)+IF(F16&gt;=2,I16,0)+IF(F16=3,J16,0)</f>
        <v>0</v>
      </c>
      <c r="L16" s="1">
        <f t="shared" si="1"/>
        <v>23</v>
      </c>
    </row>
    <row r="17" spans="2:12">
      <c r="B17" s="1" t="str">
        <f>CHAR(CODE(B21)+1)</f>
        <v>K</v>
      </c>
      <c r="C17" s="1">
        <f>L25</f>
        <v>6</v>
      </c>
      <c r="E17" s="1">
        <v>12</v>
      </c>
      <c r="G17" s="1">
        <f t="shared" si="0"/>
        <v>12</v>
      </c>
      <c r="H17" s="1">
        <v>5</v>
      </c>
      <c r="I17" s="1">
        <v>6</v>
      </c>
      <c r="J17" s="1">
        <v>11</v>
      </c>
      <c r="K17" s="1">
        <f>IF(F17&gt;=1,H17,0)+IF(F17&gt;=2,I17,0)+IF(F17=3,J17,0)</f>
        <v>0</v>
      </c>
      <c r="L17" s="1">
        <f t="shared" si="1"/>
        <v>18</v>
      </c>
    </row>
    <row r="18" spans="2:12" ht="15.75">
      <c r="B18" s="1" t="s">
        <v>7</v>
      </c>
      <c r="C18" s="1">
        <f>MIN(L13,L19,L26)</f>
        <v>62</v>
      </c>
      <c r="D18" s="1">
        <f>MAX(L13,L19,L26)-C18</f>
        <v>2</v>
      </c>
      <c r="E18" s="1">
        <v>0</v>
      </c>
      <c r="G18" s="1">
        <f t="shared" si="0"/>
        <v>0</v>
      </c>
      <c r="I18" s="1" t="s">
        <v>18</v>
      </c>
      <c r="J18" s="1" t="s">
        <v>18</v>
      </c>
      <c r="K18" s="1">
        <f>IF(F18&gt;=1,H18,0)+IF(F18&gt;=2,I18,0)+IF(F18=3,J18,0)</f>
        <v>0</v>
      </c>
      <c r="L18" s="6">
        <f t="shared" si="1"/>
        <v>64</v>
      </c>
    </row>
    <row r="19" spans="2:12">
      <c r="B19" s="1" t="str">
        <f>CHAR(CODE(B20)+1)</f>
        <v>N</v>
      </c>
      <c r="C19" s="1">
        <f>MIN(L16,L17,L20)</f>
        <v>18</v>
      </c>
      <c r="D19" s="1">
        <f>MAX(L16,L17,L20)-C19</f>
        <v>37</v>
      </c>
      <c r="E19" s="1">
        <v>10</v>
      </c>
      <c r="F19" s="1">
        <v>1</v>
      </c>
      <c r="G19" s="1">
        <f t="shared" si="0"/>
        <v>9</v>
      </c>
      <c r="H19" s="1">
        <v>5</v>
      </c>
      <c r="I19" s="1">
        <v>8</v>
      </c>
      <c r="J19" s="1" t="s">
        <v>18</v>
      </c>
      <c r="K19" s="1">
        <f>IF(F19&gt;=1,H19,0)+IF(F19&gt;=2,I19,0)+IF(F19=3,J19,0)</f>
        <v>5</v>
      </c>
      <c r="L19" s="1">
        <f t="shared" si="1"/>
        <v>64</v>
      </c>
    </row>
    <row r="20" spans="2:12">
      <c r="B20" s="1" t="str">
        <f>CHAR(CODE(B16)+1)</f>
        <v>M</v>
      </c>
      <c r="C20" s="1">
        <f>L21</f>
        <v>41</v>
      </c>
      <c r="E20" s="1">
        <v>15</v>
      </c>
      <c r="F20" s="1">
        <v>1</v>
      </c>
      <c r="G20" s="1">
        <f t="shared" si="0"/>
        <v>14</v>
      </c>
      <c r="H20" s="1">
        <v>6</v>
      </c>
      <c r="I20" s="1">
        <v>11</v>
      </c>
      <c r="J20" s="1">
        <v>11</v>
      </c>
      <c r="K20" s="1">
        <f>IF(F20&gt;=1,H20,0)+IF(F20&gt;=2,I20,0)+IF(F20=3,J20,0)</f>
        <v>6</v>
      </c>
      <c r="L20" s="1">
        <f t="shared" si="1"/>
        <v>55</v>
      </c>
    </row>
    <row r="21" spans="2:12">
      <c r="B21" s="1" t="str">
        <f>CHAR(CODE(B9)+1)</f>
        <v>J</v>
      </c>
      <c r="C21" s="1">
        <f>L24</f>
        <v>31</v>
      </c>
      <c r="E21" s="1">
        <v>11</v>
      </c>
      <c r="F21" s="1">
        <v>1</v>
      </c>
      <c r="G21" s="1">
        <f t="shared" si="0"/>
        <v>10</v>
      </c>
      <c r="H21" s="1">
        <v>7</v>
      </c>
      <c r="I21" s="1">
        <v>12</v>
      </c>
      <c r="J21" s="1" t="s">
        <v>18</v>
      </c>
      <c r="K21" s="1">
        <f>IF(F21&gt;=1,H21,0)+IF(F21&gt;=2,I21,0)+IF(F21=3,J21,0)</f>
        <v>7</v>
      </c>
      <c r="L21" s="1">
        <f t="shared" si="1"/>
        <v>41</v>
      </c>
    </row>
    <row r="22" spans="2:12">
      <c r="B22" s="1" t="str">
        <f>CHAR(CODE(B12)+1)</f>
        <v>C</v>
      </c>
      <c r="C22" s="1">
        <f>L23</f>
        <v>10</v>
      </c>
      <c r="E22" s="1">
        <v>11</v>
      </c>
      <c r="F22" s="1">
        <v>2</v>
      </c>
      <c r="G22" s="1">
        <f t="shared" si="0"/>
        <v>9</v>
      </c>
      <c r="H22" s="1">
        <v>5</v>
      </c>
      <c r="I22" s="1">
        <v>9</v>
      </c>
      <c r="J22" s="1" t="s">
        <v>18</v>
      </c>
      <c r="K22" s="1">
        <f>IF(F22&gt;=1,H22,0)+IF(F22&gt;=2,I22,0)+IF(F22=3,J22,0)</f>
        <v>14</v>
      </c>
      <c r="L22" s="1">
        <f t="shared" si="1"/>
        <v>19</v>
      </c>
    </row>
    <row r="23" spans="2:12">
      <c r="B23" s="1" t="s">
        <v>1</v>
      </c>
      <c r="C23" s="1">
        <f>C6</f>
        <v>0</v>
      </c>
      <c r="E23" s="1">
        <v>13</v>
      </c>
      <c r="F23" s="1">
        <v>3</v>
      </c>
      <c r="G23" s="1">
        <f t="shared" si="0"/>
        <v>10</v>
      </c>
      <c r="H23" s="1">
        <v>6</v>
      </c>
      <c r="I23" s="1">
        <v>9</v>
      </c>
      <c r="J23" s="1">
        <v>12</v>
      </c>
      <c r="K23" s="1">
        <f>IF(F23&gt;=1,H23,0)+IF(F23&gt;=2,I23,0)+IF(F23=3,J23,0)</f>
        <v>27</v>
      </c>
      <c r="L23" s="1">
        <f t="shared" si="1"/>
        <v>10</v>
      </c>
    </row>
    <row r="24" spans="2:12">
      <c r="B24" s="1" t="str">
        <f>CHAR(CODE(B7)+1)</f>
        <v>E</v>
      </c>
      <c r="C24" s="1">
        <f>MIN(L25,L22)</f>
        <v>6</v>
      </c>
      <c r="D24" s="1">
        <f>MAX(L25,L22)-C24</f>
        <v>13</v>
      </c>
      <c r="E24" s="1">
        <v>14</v>
      </c>
      <c r="F24" s="1">
        <v>2</v>
      </c>
      <c r="G24" s="1">
        <f t="shared" si="0"/>
        <v>12</v>
      </c>
      <c r="H24" s="1">
        <v>7</v>
      </c>
      <c r="I24" s="1">
        <v>9</v>
      </c>
      <c r="J24" s="1" t="s">
        <v>18</v>
      </c>
      <c r="K24" s="1">
        <f>IF(F24&gt;=1,H24,0)+IF(F24&gt;=2,I24,0)+IF(F24=3,J24,0)</f>
        <v>16</v>
      </c>
      <c r="L24" s="1">
        <f t="shared" si="1"/>
        <v>31</v>
      </c>
    </row>
    <row r="25" spans="2:12">
      <c r="B25" s="1" t="str">
        <f>CHAR(CODE(B24)+1)</f>
        <v>F</v>
      </c>
      <c r="C25" s="1">
        <f>C6</f>
        <v>0</v>
      </c>
      <c r="E25" s="1">
        <v>6</v>
      </c>
      <c r="G25" s="1">
        <f t="shared" si="0"/>
        <v>6</v>
      </c>
      <c r="H25" s="1">
        <v>5</v>
      </c>
      <c r="I25" s="1" t="s">
        <v>18</v>
      </c>
      <c r="J25" s="1" t="s">
        <v>18</v>
      </c>
      <c r="K25" s="1">
        <f>IF(F25&gt;=1,H25,0)+IF(F25&gt;=2,I25,0)+IF(F25=3,J25,0)</f>
        <v>0</v>
      </c>
      <c r="L25" s="1">
        <f t="shared" si="1"/>
        <v>6</v>
      </c>
    </row>
    <row r="26" spans="2:12">
      <c r="B26" s="1" t="str">
        <f>CHAR(CODE(B13)+1)</f>
        <v>S</v>
      </c>
      <c r="C26" s="1">
        <f>MIN(L20,L27)</f>
        <v>55</v>
      </c>
      <c r="D26" s="1">
        <f>MAX(L20,L27)-C26</f>
        <v>0</v>
      </c>
      <c r="E26" s="1">
        <v>9</v>
      </c>
      <c r="G26" s="1">
        <f t="shared" si="0"/>
        <v>9</v>
      </c>
      <c r="H26" s="1">
        <v>4</v>
      </c>
      <c r="I26" s="1">
        <v>4</v>
      </c>
      <c r="J26" s="1" t="s">
        <v>18</v>
      </c>
      <c r="K26" s="1">
        <f>IF(F26&gt;=1,H26,0)+IF(F26&gt;=2,I26,0)+IF(F26=3,J26,0)</f>
        <v>0</v>
      </c>
      <c r="L26" s="1">
        <f t="shared" si="1"/>
        <v>64</v>
      </c>
    </row>
    <row r="27" spans="2:12">
      <c r="B27" s="1" t="str">
        <f>CHAR(CODE(B26)+1)</f>
        <v>T</v>
      </c>
      <c r="C27" s="1">
        <f>L21</f>
        <v>41</v>
      </c>
      <c r="E27" s="1">
        <v>14</v>
      </c>
      <c r="G27" s="1">
        <f t="shared" si="0"/>
        <v>14</v>
      </c>
      <c r="H27" s="1">
        <v>8</v>
      </c>
      <c r="I27" s="1">
        <v>8</v>
      </c>
      <c r="J27" s="1">
        <v>13</v>
      </c>
      <c r="K27" s="1">
        <f>IF(F27&gt;=1,H27,0)+IF(F27&gt;=2,I27,0)+IF(F27=3,J27,0)</f>
        <v>0</v>
      </c>
      <c r="L27" s="1">
        <f t="shared" si="1"/>
        <v>55</v>
      </c>
    </row>
    <row r="29" spans="2:12" ht="15.75">
      <c r="B29" s="11" t="s">
        <v>19</v>
      </c>
      <c r="C29" s="11"/>
      <c r="D29" s="11"/>
      <c r="E29" s="11"/>
      <c r="F29" s="11"/>
      <c r="G29" s="11"/>
      <c r="H29" s="11"/>
      <c r="I29" s="11"/>
      <c r="J29" s="11"/>
      <c r="K29" s="7">
        <f>SUM(K6:K27)</f>
        <v>75</v>
      </c>
      <c r="L29" s="8" t="s">
        <v>21</v>
      </c>
    </row>
    <row r="30" spans="2:12" ht="15.75">
      <c r="B30" s="11" t="s">
        <v>22</v>
      </c>
      <c r="C30" s="11"/>
      <c r="D30" s="11"/>
      <c r="E30" s="11"/>
      <c r="F30" s="11"/>
      <c r="G30" s="11"/>
      <c r="H30" s="11"/>
      <c r="I30" s="11"/>
      <c r="J30" s="11"/>
      <c r="K30" s="7">
        <f>SUM(F6:F27)</f>
        <v>10</v>
      </c>
      <c r="L30" s="8" t="s">
        <v>20</v>
      </c>
    </row>
    <row r="31" spans="2:12" ht="15.75">
      <c r="B31" s="11" t="s">
        <v>23</v>
      </c>
      <c r="C31" s="11"/>
      <c r="D31" s="11"/>
      <c r="E31" s="11"/>
      <c r="F31" s="11"/>
      <c r="G31" s="11"/>
      <c r="H31" s="11"/>
      <c r="I31" s="11"/>
      <c r="J31" s="11"/>
      <c r="K31" s="7">
        <f>L18</f>
        <v>64</v>
      </c>
      <c r="L31" s="8" t="s">
        <v>20</v>
      </c>
    </row>
    <row r="54" spans="1:13">
      <c r="A54" s="10" t="s">
        <v>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mergeCells count="14">
    <mergeCell ref="C1:J1"/>
    <mergeCell ref="E4:E5"/>
    <mergeCell ref="A54:M54"/>
    <mergeCell ref="H4:J4"/>
    <mergeCell ref="L4:L5"/>
    <mergeCell ref="G4:G5"/>
    <mergeCell ref="D4:D5"/>
    <mergeCell ref="C4:C5"/>
    <mergeCell ref="B4:B5"/>
    <mergeCell ref="F4:F5"/>
    <mergeCell ref="K4:K5"/>
    <mergeCell ref="B29:J29"/>
    <mergeCell ref="B30:J30"/>
    <mergeCell ref="B31:J3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opLeftCell="A25" workbookViewId="0">
      <selection activeCell="F7" sqref="F7:F27"/>
    </sheetView>
  </sheetViews>
  <sheetFormatPr defaultRowHeight="15"/>
  <cols>
    <col min="2" max="2" width="10.5703125" style="1" customWidth="1"/>
    <col min="3" max="3" width="9.140625" style="1" customWidth="1"/>
    <col min="4" max="4" width="10" style="1" customWidth="1"/>
    <col min="5" max="7" width="13.85546875" style="1" customWidth="1"/>
    <col min="8" max="11" width="14.7109375" style="1" customWidth="1"/>
    <col min="12" max="12" width="11.140625" style="1" customWidth="1"/>
  </cols>
  <sheetData>
    <row r="1" spans="2:12" ht="18.75">
      <c r="C1" s="13" t="s">
        <v>26</v>
      </c>
      <c r="D1" s="13"/>
      <c r="E1" s="13"/>
      <c r="F1" s="13"/>
      <c r="G1" s="13"/>
      <c r="H1" s="13"/>
      <c r="I1" s="13"/>
      <c r="J1" s="13"/>
      <c r="K1" s="3"/>
    </row>
    <row r="4" spans="2:12" ht="15.75" customHeight="1">
      <c r="B4" s="12" t="s">
        <v>0</v>
      </c>
      <c r="C4" s="12" t="s">
        <v>3</v>
      </c>
      <c r="D4" s="12" t="s">
        <v>16</v>
      </c>
      <c r="E4" s="12" t="s">
        <v>15</v>
      </c>
      <c r="F4" s="12" t="s">
        <v>14</v>
      </c>
      <c r="G4" s="12" t="s">
        <v>2</v>
      </c>
      <c r="H4" s="12" t="s">
        <v>13</v>
      </c>
      <c r="I4" s="12"/>
      <c r="J4" s="12"/>
      <c r="K4" s="12" t="s">
        <v>13</v>
      </c>
      <c r="L4" s="12" t="s">
        <v>17</v>
      </c>
    </row>
    <row r="5" spans="2:12" ht="44.25" customHeight="1">
      <c r="B5" s="12"/>
      <c r="C5" s="12"/>
      <c r="D5" s="12"/>
      <c r="E5" s="12"/>
      <c r="F5" s="12"/>
      <c r="G5" s="12"/>
      <c r="H5" s="5" t="s">
        <v>10</v>
      </c>
      <c r="I5" s="5" t="s">
        <v>11</v>
      </c>
      <c r="J5" s="5" t="s">
        <v>12</v>
      </c>
      <c r="K5" s="12"/>
      <c r="L5" s="12"/>
    </row>
    <row r="6" spans="2:12">
      <c r="B6" s="1" t="s">
        <v>5</v>
      </c>
      <c r="C6" s="1">
        <v>0</v>
      </c>
      <c r="E6" s="1">
        <v>0</v>
      </c>
      <c r="G6" s="1">
        <f>E6-F6</f>
        <v>0</v>
      </c>
      <c r="H6" s="1" t="s">
        <v>18</v>
      </c>
      <c r="I6" s="1" t="s">
        <v>18</v>
      </c>
      <c r="J6" s="1" t="s">
        <v>18</v>
      </c>
      <c r="K6" s="1">
        <f>IF(F6&gt;=1,H6,0)+IF(F6&gt;=2,I6,0)+IF(F6=3,J6,0)</f>
        <v>0</v>
      </c>
      <c r="L6" s="1">
        <f>C6+G6+D6</f>
        <v>0</v>
      </c>
    </row>
    <row r="7" spans="2:12">
      <c r="B7" s="1" t="str">
        <f>CHAR(CODE(B22)+1)</f>
        <v>D</v>
      </c>
      <c r="C7" s="1">
        <f>L12</f>
        <v>10</v>
      </c>
      <c r="E7" s="1">
        <v>11</v>
      </c>
      <c r="G7" s="1">
        <f t="shared" ref="G7:G27" si="0">E7-F7</f>
        <v>11</v>
      </c>
      <c r="H7" s="1">
        <v>7</v>
      </c>
      <c r="I7" s="1">
        <v>8</v>
      </c>
      <c r="J7" s="1">
        <v>13</v>
      </c>
      <c r="K7" s="1">
        <f>IF(F7&gt;=1,H7,0)+IF(F7&gt;=2,I7,0)+IF(F7=3,J7,0)</f>
        <v>0</v>
      </c>
      <c r="L7" s="1">
        <f t="shared" ref="L7:L27" si="1">C7+G7+D7</f>
        <v>21</v>
      </c>
    </row>
    <row r="8" spans="2:12">
      <c r="B8" s="1" t="str">
        <f>CHAR(CODE(B14)+1)</f>
        <v>H</v>
      </c>
      <c r="C8" s="1">
        <f>L14</f>
        <v>17</v>
      </c>
      <c r="E8" s="1">
        <v>14</v>
      </c>
      <c r="G8" s="1">
        <f t="shared" si="0"/>
        <v>14</v>
      </c>
      <c r="H8" s="1">
        <v>4</v>
      </c>
      <c r="I8" s="1">
        <v>5</v>
      </c>
      <c r="J8" s="1" t="s">
        <v>18</v>
      </c>
      <c r="K8" s="1">
        <f>IF(F8&gt;=1,H8,0)+IF(F8&gt;=2,I8,0)+IF(F8=3,J8,0)</f>
        <v>0</v>
      </c>
      <c r="L8" s="1">
        <f t="shared" si="1"/>
        <v>31</v>
      </c>
    </row>
    <row r="9" spans="2:12">
      <c r="B9" s="1" t="str">
        <f>CHAR(CODE(B8)+1)</f>
        <v>I</v>
      </c>
      <c r="C9" s="1">
        <f>L7</f>
        <v>21</v>
      </c>
      <c r="E9" s="1">
        <v>14</v>
      </c>
      <c r="G9" s="1">
        <f t="shared" si="0"/>
        <v>14</v>
      </c>
      <c r="H9" s="1">
        <v>8</v>
      </c>
      <c r="I9" s="1">
        <v>11</v>
      </c>
      <c r="J9" s="1">
        <v>16</v>
      </c>
      <c r="K9" s="1">
        <f>IF(F9&gt;=1,H9,0)+IF(F9&gt;=2,I9,0)+IF(F9=3,J9,0)</f>
        <v>0</v>
      </c>
      <c r="L9" s="1">
        <f t="shared" si="1"/>
        <v>35</v>
      </c>
    </row>
    <row r="10" spans="2:12">
      <c r="B10" s="1" t="str">
        <f>CHAR(CODE(B15)+1)</f>
        <v>P</v>
      </c>
      <c r="C10" s="1">
        <f>MIN(L9,L8)</f>
        <v>31</v>
      </c>
      <c r="D10" s="1">
        <f>MAX(L9,L8)-C10</f>
        <v>4</v>
      </c>
      <c r="E10" s="1">
        <v>8</v>
      </c>
      <c r="G10" s="1">
        <f t="shared" si="0"/>
        <v>8</v>
      </c>
      <c r="H10" s="1">
        <v>7</v>
      </c>
      <c r="I10" s="1" t="s">
        <v>18</v>
      </c>
      <c r="J10" s="1" t="s">
        <v>18</v>
      </c>
      <c r="K10" s="1">
        <f>IF(F10&gt;=1,H10,0)+IF(F10&gt;=2,I10,0)+IF(F10=3,J10,0)</f>
        <v>0</v>
      </c>
      <c r="L10" s="1">
        <f t="shared" si="1"/>
        <v>43</v>
      </c>
    </row>
    <row r="11" spans="2:12">
      <c r="B11" s="1" t="str">
        <f>CHAR(CODE(B10)+1)</f>
        <v>Q</v>
      </c>
      <c r="C11" s="1">
        <f>L10</f>
        <v>43</v>
      </c>
      <c r="E11" s="1">
        <v>11</v>
      </c>
      <c r="G11" s="1">
        <f t="shared" si="0"/>
        <v>11</v>
      </c>
      <c r="H11" s="1">
        <v>7</v>
      </c>
      <c r="I11" s="1">
        <v>8</v>
      </c>
      <c r="J11" s="1" t="s">
        <v>18</v>
      </c>
      <c r="K11" s="1">
        <f>IF(F11&gt;=1,H11,0)+IF(F11&gt;=2,I11,0)+IF(F11=3,J11,0)</f>
        <v>0</v>
      </c>
      <c r="L11" s="1">
        <f t="shared" si="1"/>
        <v>54</v>
      </c>
    </row>
    <row r="12" spans="2:12">
      <c r="B12" s="1" t="str">
        <f>CHAR(CODE(B23)+1)</f>
        <v>B</v>
      </c>
      <c r="C12" s="1">
        <f>C6</f>
        <v>0</v>
      </c>
      <c r="E12" s="1">
        <v>10</v>
      </c>
      <c r="G12" s="1">
        <f t="shared" si="0"/>
        <v>10</v>
      </c>
      <c r="H12" s="1">
        <v>7</v>
      </c>
      <c r="I12" s="1">
        <v>8</v>
      </c>
      <c r="J12" s="1" t="s">
        <v>18</v>
      </c>
      <c r="K12" s="1">
        <f>IF(F12&gt;=1,H12,0)+IF(F12&gt;=2,I12,0)+IF(F12=3,J12,0)</f>
        <v>0</v>
      </c>
      <c r="L12" s="1">
        <f t="shared" si="1"/>
        <v>10</v>
      </c>
    </row>
    <row r="13" spans="2:12">
      <c r="B13" s="1" t="str">
        <f>CHAR(CODE(B11)+1)</f>
        <v>R</v>
      </c>
      <c r="C13" s="1">
        <f>MIN(L11,L15)</f>
        <v>49</v>
      </c>
      <c r="D13" s="1">
        <f>MAX(L11,L15)-C13</f>
        <v>5</v>
      </c>
      <c r="E13" s="1">
        <v>8</v>
      </c>
      <c r="G13" s="1">
        <f t="shared" si="0"/>
        <v>8</v>
      </c>
      <c r="H13" s="1">
        <v>7</v>
      </c>
      <c r="I13" s="1" t="s">
        <v>18</v>
      </c>
      <c r="J13" s="1" t="s">
        <v>18</v>
      </c>
      <c r="K13" s="1">
        <f>IF(F13&gt;=1,H13,0)+IF(F13&gt;=2,I13,0)+IF(F13=3,J13,0)</f>
        <v>0</v>
      </c>
      <c r="L13" s="1">
        <f t="shared" si="1"/>
        <v>62</v>
      </c>
    </row>
    <row r="14" spans="2:12">
      <c r="B14" s="1" t="str">
        <f>CHAR(CODE(B25)+1)</f>
        <v>G</v>
      </c>
      <c r="C14" s="1">
        <f>L12</f>
        <v>10</v>
      </c>
      <c r="E14" s="1">
        <v>7</v>
      </c>
      <c r="G14" s="1">
        <f t="shared" si="0"/>
        <v>7</v>
      </c>
      <c r="H14" s="1">
        <v>8</v>
      </c>
      <c r="I14" s="1" t="s">
        <v>18</v>
      </c>
      <c r="J14" s="1" t="s">
        <v>18</v>
      </c>
      <c r="K14" s="1">
        <f>IF(F14&gt;=1,H14,0)+IF(F14&gt;=2,I14,0)+IF(F14=3,J14,0)</f>
        <v>0</v>
      </c>
      <c r="L14" s="1">
        <f t="shared" si="1"/>
        <v>17</v>
      </c>
    </row>
    <row r="15" spans="2:12">
      <c r="B15" s="1" t="str">
        <f>CHAR(CODE(B19)+1)</f>
        <v>O</v>
      </c>
      <c r="C15" s="1">
        <f>MIN(L10,L16)</f>
        <v>23</v>
      </c>
      <c r="D15" s="1">
        <f>MAX(L10,L16)-C15</f>
        <v>20</v>
      </c>
      <c r="E15" s="1">
        <v>6</v>
      </c>
      <c r="G15" s="1">
        <f t="shared" si="0"/>
        <v>6</v>
      </c>
      <c r="H15" s="1">
        <v>8</v>
      </c>
      <c r="I15" s="1" t="s">
        <v>18</v>
      </c>
      <c r="J15" s="1" t="s">
        <v>18</v>
      </c>
      <c r="K15" s="1">
        <f>IF(F15&gt;=1,H15,0)+IF(F15&gt;=2,I15,0)+IF(F15=3,J15,0)</f>
        <v>0</v>
      </c>
      <c r="L15" s="1">
        <f t="shared" si="1"/>
        <v>49</v>
      </c>
    </row>
    <row r="16" spans="2:12">
      <c r="B16" s="1" t="str">
        <f>CHAR(CODE(B17)+1)</f>
        <v>L</v>
      </c>
      <c r="C16" s="1">
        <f>L14</f>
        <v>17</v>
      </c>
      <c r="E16" s="1">
        <v>6</v>
      </c>
      <c r="G16" s="1">
        <f t="shared" si="0"/>
        <v>6</v>
      </c>
      <c r="H16" s="1">
        <v>6</v>
      </c>
      <c r="I16" s="1">
        <v>11</v>
      </c>
      <c r="J16" s="1" t="s">
        <v>18</v>
      </c>
      <c r="K16" s="1">
        <f>IF(F16&gt;=1,H16,0)+IF(F16&gt;=2,I16,0)+IF(F16=3,J16,0)</f>
        <v>0</v>
      </c>
      <c r="L16" s="1">
        <f t="shared" si="1"/>
        <v>23</v>
      </c>
    </row>
    <row r="17" spans="2:12">
      <c r="B17" s="1" t="str">
        <f>CHAR(CODE(B21)+1)</f>
        <v>K</v>
      </c>
      <c r="C17" s="1">
        <f>L25</f>
        <v>6</v>
      </c>
      <c r="E17" s="1">
        <v>12</v>
      </c>
      <c r="G17" s="1">
        <f t="shared" si="0"/>
        <v>12</v>
      </c>
      <c r="H17" s="1">
        <v>5</v>
      </c>
      <c r="I17" s="1">
        <v>6</v>
      </c>
      <c r="J17" s="1">
        <v>11</v>
      </c>
      <c r="K17" s="1">
        <f>IF(F17&gt;=1,H17,0)+IF(F17&gt;=2,I17,0)+IF(F17=3,J17,0)</f>
        <v>0</v>
      </c>
      <c r="L17" s="1">
        <f t="shared" si="1"/>
        <v>18</v>
      </c>
    </row>
    <row r="18" spans="2:12" ht="15.75">
      <c r="B18" s="1" t="s">
        <v>7</v>
      </c>
      <c r="C18" s="1">
        <f>MIN(L13,L19,L26)</f>
        <v>62</v>
      </c>
      <c r="D18" s="1">
        <f>MAX(L13,L19,L26)-C18</f>
        <v>0</v>
      </c>
      <c r="E18" s="1">
        <v>0</v>
      </c>
      <c r="G18" s="1">
        <f t="shared" si="0"/>
        <v>0</v>
      </c>
      <c r="I18" s="1" t="s">
        <v>18</v>
      </c>
      <c r="J18" s="1" t="s">
        <v>18</v>
      </c>
      <c r="K18" s="1">
        <f>IF(F18&gt;=1,H18,0)+IF(F18&gt;=2,I18,0)+IF(F18=3,J18,0)</f>
        <v>0</v>
      </c>
      <c r="L18" s="6">
        <f t="shared" si="1"/>
        <v>62</v>
      </c>
    </row>
    <row r="19" spans="2:12">
      <c r="B19" s="1" t="str">
        <f>CHAR(CODE(B20)+1)</f>
        <v>N</v>
      </c>
      <c r="C19" s="1">
        <f>MIN(L16,L17,L20)</f>
        <v>18</v>
      </c>
      <c r="D19" s="1">
        <f>MAX(L16,L17,L20)-C19</f>
        <v>36</v>
      </c>
      <c r="E19" s="1">
        <v>10</v>
      </c>
      <c r="F19" s="1">
        <v>2</v>
      </c>
      <c r="G19" s="1">
        <f t="shared" si="0"/>
        <v>8</v>
      </c>
      <c r="H19" s="1">
        <v>5</v>
      </c>
      <c r="I19" s="1">
        <v>8</v>
      </c>
      <c r="J19" s="1" t="s">
        <v>18</v>
      </c>
      <c r="K19" s="1">
        <f>IF(F19&gt;=1,H19,0)+IF(F19&gt;=2,I19,0)+IF(F19=3,J19,0)</f>
        <v>13</v>
      </c>
      <c r="L19" s="1">
        <f t="shared" si="1"/>
        <v>62</v>
      </c>
    </row>
    <row r="20" spans="2:12">
      <c r="B20" s="1" t="str">
        <f>CHAR(CODE(B16)+1)</f>
        <v>M</v>
      </c>
      <c r="C20" s="1">
        <f>L21</f>
        <v>41</v>
      </c>
      <c r="E20" s="1">
        <v>15</v>
      </c>
      <c r="F20" s="1">
        <v>2</v>
      </c>
      <c r="G20" s="1">
        <f t="shared" si="0"/>
        <v>13</v>
      </c>
      <c r="H20" s="1">
        <v>6</v>
      </c>
      <c r="I20" s="1">
        <v>11</v>
      </c>
      <c r="J20" s="1">
        <v>11</v>
      </c>
      <c r="K20" s="1">
        <f>IF(F20&gt;=1,H20,0)+IF(F20&gt;=2,I20,0)+IF(F20=3,J20,0)</f>
        <v>17</v>
      </c>
      <c r="L20" s="1">
        <f t="shared" si="1"/>
        <v>54</v>
      </c>
    </row>
    <row r="21" spans="2:12">
      <c r="B21" s="1" t="str">
        <f>CHAR(CODE(B9)+1)</f>
        <v>J</v>
      </c>
      <c r="C21" s="1">
        <f>L24</f>
        <v>31</v>
      </c>
      <c r="E21" s="1">
        <v>11</v>
      </c>
      <c r="F21" s="1">
        <v>1</v>
      </c>
      <c r="G21" s="1">
        <f t="shared" si="0"/>
        <v>10</v>
      </c>
      <c r="H21" s="1">
        <v>7</v>
      </c>
      <c r="I21" s="1">
        <v>12</v>
      </c>
      <c r="J21" s="1" t="s">
        <v>18</v>
      </c>
      <c r="K21" s="1">
        <f>IF(F21&gt;=1,H21,0)+IF(F21&gt;=2,I21,0)+IF(F21=3,J21,0)</f>
        <v>7</v>
      </c>
      <c r="L21" s="1">
        <f t="shared" si="1"/>
        <v>41</v>
      </c>
    </row>
    <row r="22" spans="2:12">
      <c r="B22" s="1" t="str">
        <f>CHAR(CODE(B12)+1)</f>
        <v>C</v>
      </c>
      <c r="C22" s="1">
        <f>L23</f>
        <v>10</v>
      </c>
      <c r="E22" s="1">
        <v>11</v>
      </c>
      <c r="F22" s="1">
        <v>2</v>
      </c>
      <c r="G22" s="1">
        <f t="shared" si="0"/>
        <v>9</v>
      </c>
      <c r="H22" s="1">
        <v>5</v>
      </c>
      <c r="I22" s="1">
        <v>9</v>
      </c>
      <c r="J22" s="1" t="s">
        <v>18</v>
      </c>
      <c r="K22" s="1">
        <f>IF(F22&gt;=1,H22,0)+IF(F22&gt;=2,I22,0)+IF(F22=3,J22,0)</f>
        <v>14</v>
      </c>
      <c r="L22" s="1">
        <f t="shared" si="1"/>
        <v>19</v>
      </c>
    </row>
    <row r="23" spans="2:12">
      <c r="B23" s="1" t="s">
        <v>1</v>
      </c>
      <c r="C23" s="1">
        <f>C6</f>
        <v>0</v>
      </c>
      <c r="E23" s="1">
        <v>13</v>
      </c>
      <c r="F23" s="1">
        <v>3</v>
      </c>
      <c r="G23" s="1">
        <f t="shared" si="0"/>
        <v>10</v>
      </c>
      <c r="H23" s="1">
        <v>6</v>
      </c>
      <c r="I23" s="1">
        <v>9</v>
      </c>
      <c r="J23" s="1">
        <v>12</v>
      </c>
      <c r="K23" s="1">
        <f>IF(F23&gt;=1,H23,0)+IF(F23&gt;=2,I23,0)+IF(F23=3,J23,0)</f>
        <v>27</v>
      </c>
      <c r="L23" s="1">
        <f t="shared" si="1"/>
        <v>10</v>
      </c>
    </row>
    <row r="24" spans="2:12">
      <c r="B24" s="1" t="str">
        <f>CHAR(CODE(B7)+1)</f>
        <v>E</v>
      </c>
      <c r="C24" s="1">
        <f>MIN(L25,L22)</f>
        <v>6</v>
      </c>
      <c r="D24" s="1">
        <f>MAX(L25,L22)-C24</f>
        <v>13</v>
      </c>
      <c r="E24" s="1">
        <v>14</v>
      </c>
      <c r="F24" s="1">
        <v>2</v>
      </c>
      <c r="G24" s="1">
        <f t="shared" si="0"/>
        <v>12</v>
      </c>
      <c r="H24" s="1">
        <v>7</v>
      </c>
      <c r="I24" s="1">
        <v>9</v>
      </c>
      <c r="J24" s="1" t="s">
        <v>18</v>
      </c>
      <c r="K24" s="1">
        <f>IF(F24&gt;=1,H24,0)+IF(F24&gt;=2,I24,0)+IF(F24=3,J24,0)</f>
        <v>16</v>
      </c>
      <c r="L24" s="1">
        <f t="shared" si="1"/>
        <v>31</v>
      </c>
    </row>
    <row r="25" spans="2:12">
      <c r="B25" s="1" t="str">
        <f>CHAR(CODE(B24)+1)</f>
        <v>F</v>
      </c>
      <c r="C25" s="1">
        <f>C6</f>
        <v>0</v>
      </c>
      <c r="E25" s="1">
        <v>6</v>
      </c>
      <c r="G25" s="1">
        <f t="shared" si="0"/>
        <v>6</v>
      </c>
      <c r="H25" s="1">
        <v>5</v>
      </c>
      <c r="I25" s="1" t="s">
        <v>18</v>
      </c>
      <c r="J25" s="1" t="s">
        <v>18</v>
      </c>
      <c r="K25" s="1">
        <f>IF(F25&gt;=1,H25,0)+IF(F25&gt;=2,I25,0)+IF(F25=3,J25,0)</f>
        <v>0</v>
      </c>
      <c r="L25" s="1">
        <f t="shared" si="1"/>
        <v>6</v>
      </c>
    </row>
    <row r="26" spans="2:12">
      <c r="B26" s="1" t="str">
        <f>CHAR(CODE(B13)+1)</f>
        <v>S</v>
      </c>
      <c r="C26" s="1">
        <f>MIN(L20,L27)</f>
        <v>54</v>
      </c>
      <c r="D26" s="1">
        <f>MAX(L20,L27)-C26</f>
        <v>1</v>
      </c>
      <c r="E26" s="1">
        <v>9</v>
      </c>
      <c r="F26" s="1">
        <v>2</v>
      </c>
      <c r="G26" s="1">
        <f t="shared" si="0"/>
        <v>7</v>
      </c>
      <c r="H26" s="1">
        <v>4</v>
      </c>
      <c r="I26" s="1">
        <v>4</v>
      </c>
      <c r="J26" s="1" t="s">
        <v>18</v>
      </c>
      <c r="K26" s="1">
        <f>IF(F26&gt;=1,H26,0)+IF(F26&gt;=2,I26,0)+IF(F26=3,J26,0)</f>
        <v>8</v>
      </c>
      <c r="L26" s="1">
        <f t="shared" si="1"/>
        <v>62</v>
      </c>
    </row>
    <row r="27" spans="2:12">
      <c r="B27" s="1" t="str">
        <f>CHAR(CODE(B26)+1)</f>
        <v>T</v>
      </c>
      <c r="C27" s="1">
        <f>L21</f>
        <v>41</v>
      </c>
      <c r="E27" s="1">
        <v>14</v>
      </c>
      <c r="G27" s="1">
        <f t="shared" si="0"/>
        <v>14</v>
      </c>
      <c r="H27" s="1">
        <v>8</v>
      </c>
      <c r="I27" s="1">
        <v>8</v>
      </c>
      <c r="J27" s="1">
        <v>13</v>
      </c>
      <c r="K27" s="1">
        <f>IF(F27&gt;=1,H27,0)+IF(F27&gt;=2,I27,0)+IF(F27=3,J27,0)</f>
        <v>0</v>
      </c>
      <c r="L27" s="1">
        <f t="shared" si="1"/>
        <v>55</v>
      </c>
    </row>
    <row r="29" spans="2:12" ht="15.75">
      <c r="B29" s="11" t="s">
        <v>19</v>
      </c>
      <c r="C29" s="11"/>
      <c r="D29" s="11"/>
      <c r="E29" s="11"/>
      <c r="F29" s="11"/>
      <c r="G29" s="11"/>
      <c r="H29" s="11"/>
      <c r="I29" s="11"/>
      <c r="J29" s="11"/>
      <c r="K29" s="7">
        <f>SUM(K6:K27)</f>
        <v>102</v>
      </c>
      <c r="L29" s="8" t="s">
        <v>21</v>
      </c>
    </row>
    <row r="30" spans="2:12" ht="15.75">
      <c r="B30" s="11" t="s">
        <v>22</v>
      </c>
      <c r="C30" s="11"/>
      <c r="D30" s="11"/>
      <c r="E30" s="11"/>
      <c r="F30" s="11"/>
      <c r="G30" s="11"/>
      <c r="H30" s="11"/>
      <c r="I30" s="11"/>
      <c r="J30" s="11"/>
      <c r="K30" s="7">
        <f>74-L18</f>
        <v>12</v>
      </c>
      <c r="L30" s="8" t="s">
        <v>20</v>
      </c>
    </row>
    <row r="31" spans="2:12" ht="15.75">
      <c r="B31" s="11" t="s">
        <v>23</v>
      </c>
      <c r="C31" s="11"/>
      <c r="D31" s="11"/>
      <c r="E31" s="11"/>
      <c r="F31" s="11"/>
      <c r="G31" s="11"/>
      <c r="H31" s="11"/>
      <c r="I31" s="11"/>
      <c r="J31" s="11"/>
      <c r="K31" s="7">
        <f>L18</f>
        <v>62</v>
      </c>
      <c r="L31" s="8" t="s">
        <v>20</v>
      </c>
    </row>
    <row r="32" spans="2:12" ht="15.75">
      <c r="B32" s="11" t="s">
        <v>24</v>
      </c>
      <c r="C32" s="11"/>
      <c r="D32" s="11"/>
      <c r="E32" s="11"/>
      <c r="F32" s="11"/>
      <c r="G32" s="11"/>
      <c r="H32" s="11"/>
      <c r="I32" s="11"/>
      <c r="J32" s="11"/>
      <c r="K32" s="7">
        <f>K30*15</f>
        <v>180</v>
      </c>
      <c r="L32" s="8" t="s">
        <v>21</v>
      </c>
    </row>
    <row r="33" spans="2:12" ht="15.75">
      <c r="B33" s="11" t="s">
        <v>25</v>
      </c>
      <c r="C33" s="11"/>
      <c r="D33" s="11"/>
      <c r="E33" s="11"/>
      <c r="F33" s="11"/>
      <c r="G33" s="11"/>
      <c r="H33" s="11"/>
      <c r="I33" s="11"/>
      <c r="J33" s="11"/>
      <c r="K33" s="7">
        <f>K32-K29</f>
        <v>78</v>
      </c>
      <c r="L33" s="8" t="s">
        <v>21</v>
      </c>
    </row>
    <row r="56" spans="1:13">
      <c r="A56" s="10" t="s">
        <v>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mergeCells count="16">
    <mergeCell ref="K4:K5"/>
    <mergeCell ref="L4:L5"/>
    <mergeCell ref="B29:J29"/>
    <mergeCell ref="B30:J30"/>
    <mergeCell ref="B31:J31"/>
    <mergeCell ref="A56:M56"/>
    <mergeCell ref="B32:J32"/>
    <mergeCell ref="B33:J33"/>
    <mergeCell ref="C1:J1"/>
    <mergeCell ref="B4:B5"/>
    <mergeCell ref="C4:C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28" workbookViewId="0">
      <selection activeCell="B29" sqref="B29:J29"/>
    </sheetView>
  </sheetViews>
  <sheetFormatPr defaultRowHeight="15"/>
  <cols>
    <col min="2" max="2" width="10.5703125" style="1" customWidth="1"/>
    <col min="3" max="3" width="9.140625" style="1" customWidth="1"/>
    <col min="4" max="4" width="10" style="1" customWidth="1"/>
    <col min="5" max="7" width="13.85546875" style="1" customWidth="1"/>
    <col min="8" max="11" width="14.7109375" style="1" customWidth="1"/>
    <col min="12" max="12" width="11.140625" style="1" customWidth="1"/>
  </cols>
  <sheetData>
    <row r="1" spans="2:12" ht="18.75">
      <c r="C1" s="13" t="s">
        <v>26</v>
      </c>
      <c r="D1" s="13"/>
      <c r="E1" s="13"/>
      <c r="F1" s="13"/>
      <c r="G1" s="13"/>
      <c r="H1" s="13"/>
      <c r="I1" s="13"/>
      <c r="J1" s="13"/>
      <c r="K1" s="3"/>
    </row>
    <row r="3" spans="2:12" ht="15.75" customHeight="1">
      <c r="B3" s="12" t="s">
        <v>0</v>
      </c>
      <c r="C3" s="12" t="s">
        <v>3</v>
      </c>
      <c r="D3" s="12" t="s">
        <v>16</v>
      </c>
      <c r="E3" s="12" t="s">
        <v>15</v>
      </c>
      <c r="F3" s="12" t="s">
        <v>14</v>
      </c>
      <c r="G3" s="12" t="s">
        <v>2</v>
      </c>
      <c r="H3" s="12" t="s">
        <v>13</v>
      </c>
      <c r="I3" s="12"/>
      <c r="J3" s="12"/>
      <c r="K3" s="12" t="s">
        <v>13</v>
      </c>
      <c r="L3" s="12" t="s">
        <v>17</v>
      </c>
    </row>
    <row r="4" spans="2:12" ht="44.25" customHeight="1">
      <c r="B4" s="12"/>
      <c r="C4" s="12"/>
      <c r="D4" s="12"/>
      <c r="E4" s="12"/>
      <c r="F4" s="12"/>
      <c r="G4" s="12"/>
      <c r="H4" s="5" t="s">
        <v>10</v>
      </c>
      <c r="I4" s="5" t="s">
        <v>11</v>
      </c>
      <c r="J4" s="5" t="s">
        <v>12</v>
      </c>
      <c r="K4" s="12"/>
      <c r="L4" s="12"/>
    </row>
    <row r="5" spans="2:12">
      <c r="B5" s="1" t="s">
        <v>5</v>
      </c>
      <c r="C5" s="1">
        <v>0</v>
      </c>
      <c r="E5" s="1">
        <v>0</v>
      </c>
      <c r="G5" s="1">
        <f>E5-F5</f>
        <v>0</v>
      </c>
      <c r="H5" s="1" t="s">
        <v>18</v>
      </c>
      <c r="I5" s="1" t="s">
        <v>18</v>
      </c>
      <c r="J5" s="1" t="s">
        <v>18</v>
      </c>
      <c r="K5" s="1">
        <f>IF(F5&gt;=1,H5,0)+IF(F5&gt;=2,I5,0)+IF(F5=3,J5,0)</f>
        <v>0</v>
      </c>
      <c r="L5" s="1">
        <f>C5+G5+D5</f>
        <v>0</v>
      </c>
    </row>
    <row r="6" spans="2:12">
      <c r="B6" s="1" t="str">
        <f>CHAR(CODE(B21)+1)</f>
        <v>D</v>
      </c>
      <c r="C6" s="1">
        <f>L11</f>
        <v>10</v>
      </c>
      <c r="E6" s="1">
        <v>11</v>
      </c>
      <c r="F6" s="1">
        <f>INDEX(табл!B2:P22,1,K28+1)</f>
        <v>0</v>
      </c>
      <c r="G6" s="1">
        <f t="shared" ref="G6:G26" si="0">E6-F6</f>
        <v>11</v>
      </c>
      <c r="H6" s="1">
        <v>7</v>
      </c>
      <c r="I6" s="1">
        <v>8</v>
      </c>
      <c r="J6" s="1">
        <v>13</v>
      </c>
      <c r="K6" s="1">
        <f>IF(F6&gt;=1,H6,0)+IF(F6&gt;=2,I6,0)+IF(F6=3,J6,0)</f>
        <v>0</v>
      </c>
      <c r="L6" s="1">
        <f t="shared" ref="L6:L26" si="1">C6+G6+D6</f>
        <v>21</v>
      </c>
    </row>
    <row r="7" spans="2:12">
      <c r="B7" s="1" t="str">
        <f>CHAR(CODE(B13)+1)</f>
        <v>H</v>
      </c>
      <c r="C7" s="1">
        <f>L13</f>
        <v>17</v>
      </c>
      <c r="E7" s="1">
        <v>14</v>
      </c>
      <c r="F7" s="1">
        <f>INDEX(табл!B2:P22,2,K28+1)</f>
        <v>0</v>
      </c>
      <c r="G7" s="1">
        <f t="shared" si="0"/>
        <v>14</v>
      </c>
      <c r="H7" s="1">
        <v>4</v>
      </c>
      <c r="I7" s="1">
        <v>5</v>
      </c>
      <c r="J7" s="1" t="s">
        <v>18</v>
      </c>
      <c r="K7" s="1">
        <f>IF(F7&gt;=1,H7,0)+IF(F7&gt;=2,I7,0)+IF(F7=3,J7,0)</f>
        <v>0</v>
      </c>
      <c r="L7" s="1">
        <f t="shared" si="1"/>
        <v>31</v>
      </c>
    </row>
    <row r="8" spans="2:12">
      <c r="B8" s="1" t="str">
        <f>CHAR(CODE(B7)+1)</f>
        <v>I</v>
      </c>
      <c r="C8" s="1">
        <f>L6</f>
        <v>21</v>
      </c>
      <c r="E8" s="1">
        <v>14</v>
      </c>
      <c r="F8" s="1">
        <f>INDEX(табл!B2:P22,3,K28+1)</f>
        <v>0</v>
      </c>
      <c r="G8" s="1">
        <f t="shared" si="0"/>
        <v>14</v>
      </c>
      <c r="H8" s="1">
        <v>8</v>
      </c>
      <c r="I8" s="1">
        <v>11</v>
      </c>
      <c r="J8" s="1">
        <v>16</v>
      </c>
      <c r="K8" s="1">
        <f>IF(F8&gt;=1,H8,0)+IF(F8&gt;=2,I8,0)+IF(F8=3,J8,0)</f>
        <v>0</v>
      </c>
      <c r="L8" s="1">
        <f t="shared" si="1"/>
        <v>35</v>
      </c>
    </row>
    <row r="9" spans="2:12">
      <c r="B9" s="1" t="str">
        <f>CHAR(CODE(B14)+1)</f>
        <v>P</v>
      </c>
      <c r="C9" s="1">
        <f>MIN(L8,L7)</f>
        <v>31</v>
      </c>
      <c r="D9" s="1">
        <f>MAX(L8,L7)-C9</f>
        <v>4</v>
      </c>
      <c r="E9" s="1">
        <v>8</v>
      </c>
      <c r="F9" s="1">
        <f>INDEX(табл!B2:P22,4,K28+1)</f>
        <v>0</v>
      </c>
      <c r="G9" s="1">
        <f t="shared" si="0"/>
        <v>8</v>
      </c>
      <c r="H9" s="1">
        <v>7</v>
      </c>
      <c r="I9" s="1" t="s">
        <v>18</v>
      </c>
      <c r="J9" s="1" t="s">
        <v>18</v>
      </c>
      <c r="K9" s="1">
        <f>IF(F9&gt;=1,H9,0)+IF(F9&gt;=2,I9,0)+IF(F9=3,J9,0)</f>
        <v>0</v>
      </c>
      <c r="L9" s="1">
        <f t="shared" si="1"/>
        <v>43</v>
      </c>
    </row>
    <row r="10" spans="2:12">
      <c r="B10" s="1" t="str">
        <f>CHAR(CODE(B9)+1)</f>
        <v>Q</v>
      </c>
      <c r="C10" s="1">
        <f>L9</f>
        <v>43</v>
      </c>
      <c r="E10" s="1">
        <v>11</v>
      </c>
      <c r="F10" s="1">
        <f>INDEX(табл!B2:P22,5,K28+1)</f>
        <v>0</v>
      </c>
      <c r="G10" s="1">
        <f t="shared" si="0"/>
        <v>11</v>
      </c>
      <c r="H10" s="1">
        <v>7</v>
      </c>
      <c r="I10" s="1">
        <v>8</v>
      </c>
      <c r="J10" s="1" t="s">
        <v>18</v>
      </c>
      <c r="K10" s="1">
        <f>IF(F10&gt;=1,H10,0)+IF(F10&gt;=2,I10,0)+IF(F10=3,J10,0)</f>
        <v>0</v>
      </c>
      <c r="L10" s="1">
        <f t="shared" si="1"/>
        <v>54</v>
      </c>
    </row>
    <row r="11" spans="2:12">
      <c r="B11" s="1" t="str">
        <f>CHAR(CODE(B22)+1)</f>
        <v>B</v>
      </c>
      <c r="C11" s="1">
        <f>C5</f>
        <v>0</v>
      </c>
      <c r="E11" s="1">
        <v>10</v>
      </c>
      <c r="F11" s="1">
        <f>INDEX(табл!B2:P22,6,K28+1)</f>
        <v>0</v>
      </c>
      <c r="G11" s="1">
        <f t="shared" si="0"/>
        <v>10</v>
      </c>
      <c r="H11" s="1">
        <v>7</v>
      </c>
      <c r="I11" s="1">
        <v>8</v>
      </c>
      <c r="J11" s="1" t="s">
        <v>18</v>
      </c>
      <c r="K11" s="1">
        <f>IF(F11&gt;=1,H11,0)+IF(F11&gt;=2,I11,0)+IF(F11=3,J11,0)</f>
        <v>0</v>
      </c>
      <c r="L11" s="1">
        <f t="shared" si="1"/>
        <v>10</v>
      </c>
    </row>
    <row r="12" spans="2:12">
      <c r="B12" s="1" t="str">
        <f>CHAR(CODE(B10)+1)</f>
        <v>R</v>
      </c>
      <c r="C12" s="1">
        <f>MIN(L10,L14)</f>
        <v>49</v>
      </c>
      <c r="D12" s="1">
        <f>MAX(L10,L14)-C12</f>
        <v>5</v>
      </c>
      <c r="E12" s="1">
        <v>8</v>
      </c>
      <c r="F12" s="1">
        <f>INDEX(табл!B2:P22,7,K28+1)</f>
        <v>0</v>
      </c>
      <c r="G12" s="1">
        <f t="shared" si="0"/>
        <v>8</v>
      </c>
      <c r="H12" s="1">
        <v>7</v>
      </c>
      <c r="I12" s="1" t="s">
        <v>18</v>
      </c>
      <c r="J12" s="1" t="s">
        <v>18</v>
      </c>
      <c r="K12" s="1">
        <f>IF(F12&gt;=1,H12,0)+IF(F12&gt;=2,I12,0)+IF(F12=3,J12,0)</f>
        <v>0</v>
      </c>
      <c r="L12" s="1">
        <f t="shared" si="1"/>
        <v>62</v>
      </c>
    </row>
    <row r="13" spans="2:12">
      <c r="B13" s="1" t="str">
        <f>CHAR(CODE(B24)+1)</f>
        <v>G</v>
      </c>
      <c r="C13" s="1">
        <f>L11</f>
        <v>10</v>
      </c>
      <c r="E13" s="1">
        <v>7</v>
      </c>
      <c r="F13" s="1">
        <f>INDEX(табл!B2:P22,8,K28+1)</f>
        <v>0</v>
      </c>
      <c r="G13" s="1">
        <f t="shared" si="0"/>
        <v>7</v>
      </c>
      <c r="H13" s="1">
        <v>8</v>
      </c>
      <c r="I13" s="1" t="s">
        <v>18</v>
      </c>
      <c r="J13" s="1" t="s">
        <v>18</v>
      </c>
      <c r="K13" s="1">
        <f>IF(F13&gt;=1,H13,0)+IF(F13&gt;=2,I13,0)+IF(F13=3,J13,0)</f>
        <v>0</v>
      </c>
      <c r="L13" s="1">
        <f t="shared" si="1"/>
        <v>17</v>
      </c>
    </row>
    <row r="14" spans="2:12">
      <c r="B14" s="1" t="str">
        <f>CHAR(CODE(B18)+1)</f>
        <v>O</v>
      </c>
      <c r="C14" s="1">
        <f>MIN(L9,L15)</f>
        <v>23</v>
      </c>
      <c r="D14" s="1">
        <f>MAX(L9,L15)-C14</f>
        <v>20</v>
      </c>
      <c r="E14" s="1">
        <v>6</v>
      </c>
      <c r="F14" s="1">
        <f>INDEX(табл!B2:P22,9,K28+1)</f>
        <v>0</v>
      </c>
      <c r="G14" s="1">
        <f t="shared" si="0"/>
        <v>6</v>
      </c>
      <c r="H14" s="1">
        <v>8</v>
      </c>
      <c r="I14" s="1" t="s">
        <v>18</v>
      </c>
      <c r="J14" s="1" t="s">
        <v>18</v>
      </c>
      <c r="K14" s="1">
        <f>IF(F14&gt;=1,H14,0)+IF(F14&gt;=2,I14,0)+IF(F14=3,J14,0)</f>
        <v>0</v>
      </c>
      <c r="L14" s="1">
        <f t="shared" si="1"/>
        <v>49</v>
      </c>
    </row>
    <row r="15" spans="2:12">
      <c r="B15" s="1" t="str">
        <f>CHAR(CODE(B16)+1)</f>
        <v>L</v>
      </c>
      <c r="C15" s="1">
        <f>L13</f>
        <v>17</v>
      </c>
      <c r="E15" s="1">
        <v>6</v>
      </c>
      <c r="F15" s="1">
        <f>INDEX(табл!B2:P22,10,K28+1)</f>
        <v>0</v>
      </c>
      <c r="G15" s="1">
        <f t="shared" si="0"/>
        <v>6</v>
      </c>
      <c r="H15" s="1">
        <v>6</v>
      </c>
      <c r="I15" s="1">
        <v>11</v>
      </c>
      <c r="J15" s="1" t="s">
        <v>18</v>
      </c>
      <c r="K15" s="1">
        <f>IF(F15&gt;=1,H15,0)+IF(F15&gt;=2,I15,0)+IF(F15=3,J15,0)</f>
        <v>0</v>
      </c>
      <c r="L15" s="1">
        <f t="shared" si="1"/>
        <v>23</v>
      </c>
    </row>
    <row r="16" spans="2:12">
      <c r="B16" s="1" t="str">
        <f>CHAR(CODE(B20)+1)</f>
        <v>K</v>
      </c>
      <c r="C16" s="1">
        <f>L24</f>
        <v>6</v>
      </c>
      <c r="E16" s="1">
        <v>12</v>
      </c>
      <c r="F16" s="1">
        <f>INDEX(табл!B2:P22,11,K28+1)</f>
        <v>0</v>
      </c>
      <c r="G16" s="1">
        <f t="shared" si="0"/>
        <v>12</v>
      </c>
      <c r="H16" s="1">
        <v>5</v>
      </c>
      <c r="I16" s="1">
        <v>6</v>
      </c>
      <c r="J16" s="1">
        <v>11</v>
      </c>
      <c r="K16" s="1">
        <f>IF(F16&gt;=1,H16,0)+IF(F16&gt;=2,I16,0)+IF(F16=3,J16,0)</f>
        <v>0</v>
      </c>
      <c r="L16" s="1">
        <f t="shared" si="1"/>
        <v>18</v>
      </c>
    </row>
    <row r="17" spans="2:12" ht="15.75">
      <c r="B17" s="1" t="s">
        <v>7</v>
      </c>
      <c r="C17" s="1">
        <f>MIN(L12,L18,L25)</f>
        <v>62</v>
      </c>
      <c r="D17" s="1">
        <f>MAX(L12,L18,L25)-C17</f>
        <v>9</v>
      </c>
      <c r="E17" s="1">
        <v>0</v>
      </c>
      <c r="F17" s="1">
        <f>INDEX(табл!B2:P22,12,K28+1)</f>
        <v>0</v>
      </c>
      <c r="G17" s="1">
        <f t="shared" si="0"/>
        <v>0</v>
      </c>
      <c r="I17" s="1" t="s">
        <v>18</v>
      </c>
      <c r="J17" s="1" t="s">
        <v>18</v>
      </c>
      <c r="K17" s="1">
        <f>IF(F17&gt;=1,H17,0)+IF(F17&gt;=2,I17,0)+IF(F17=3,J17,0)</f>
        <v>0</v>
      </c>
      <c r="L17" s="6">
        <f t="shared" si="1"/>
        <v>71</v>
      </c>
    </row>
    <row r="18" spans="2:12">
      <c r="B18" s="1" t="str">
        <f>CHAR(CODE(B19)+1)</f>
        <v>N</v>
      </c>
      <c r="C18" s="1">
        <f>MIN(L15,L16,L19)</f>
        <v>18</v>
      </c>
      <c r="D18" s="1">
        <f>MAX(L15,L16,L19)-C18</f>
        <v>44</v>
      </c>
      <c r="E18" s="1">
        <v>10</v>
      </c>
      <c r="F18" s="1">
        <f>INDEX(табл!B2:P22,13,K28+1)</f>
        <v>1</v>
      </c>
      <c r="G18" s="1">
        <f t="shared" si="0"/>
        <v>9</v>
      </c>
      <c r="H18" s="1">
        <v>5</v>
      </c>
      <c r="I18" s="1">
        <v>8</v>
      </c>
      <c r="J18" s="1" t="s">
        <v>18</v>
      </c>
      <c r="K18" s="1">
        <f>IF(F18&gt;=1,H18,0)+IF(F18&gt;=2,I18,0)+IF(F18=3,J18,0)</f>
        <v>5</v>
      </c>
      <c r="L18" s="1">
        <f t="shared" si="1"/>
        <v>71</v>
      </c>
    </row>
    <row r="19" spans="2:12">
      <c r="B19" s="1" t="str">
        <f>CHAR(CODE(B15)+1)</f>
        <v>M</v>
      </c>
      <c r="C19" s="1">
        <f>L20</f>
        <v>48</v>
      </c>
      <c r="E19" s="1">
        <v>15</v>
      </c>
      <c r="F19" s="1">
        <f>INDEX(табл!B2:P22,14,K28+1)</f>
        <v>1</v>
      </c>
      <c r="G19" s="1">
        <f t="shared" si="0"/>
        <v>14</v>
      </c>
      <c r="H19" s="1">
        <v>6</v>
      </c>
      <c r="I19" s="1">
        <v>11</v>
      </c>
      <c r="J19" s="1">
        <v>11</v>
      </c>
      <c r="K19" s="1">
        <f>IF(F19&gt;=1,H19,0)+IF(F19&gt;=2,I19,0)+IF(F19=3,J19,0)</f>
        <v>6</v>
      </c>
      <c r="L19" s="1">
        <f t="shared" si="1"/>
        <v>62</v>
      </c>
    </row>
    <row r="20" spans="2:12">
      <c r="B20" s="1" t="str">
        <f>CHAR(CODE(B8)+1)</f>
        <v>J</v>
      </c>
      <c r="C20" s="1">
        <f>L23</f>
        <v>37</v>
      </c>
      <c r="E20" s="1">
        <v>11</v>
      </c>
      <c r="F20" s="1">
        <f>INDEX(табл!B2:P22,15,K28+1)</f>
        <v>0</v>
      </c>
      <c r="G20" s="1">
        <f t="shared" si="0"/>
        <v>11</v>
      </c>
      <c r="H20" s="1">
        <v>7</v>
      </c>
      <c r="I20" s="1">
        <v>12</v>
      </c>
      <c r="J20" s="1" t="s">
        <v>18</v>
      </c>
      <c r="K20" s="1">
        <f>IF(F20&gt;=1,H20,0)+IF(F20&gt;=2,I20,0)+IF(F20=3,J20,0)</f>
        <v>0</v>
      </c>
      <c r="L20" s="1">
        <f t="shared" si="1"/>
        <v>48</v>
      </c>
    </row>
    <row r="21" spans="2:12">
      <c r="B21" s="1" t="str">
        <f>CHAR(CODE(B11)+1)</f>
        <v>C</v>
      </c>
      <c r="C21" s="1">
        <f>L22</f>
        <v>13</v>
      </c>
      <c r="E21" s="1">
        <v>11</v>
      </c>
      <c r="F21" s="1">
        <f>INDEX(табл!B2:P22,16,K28+1)</f>
        <v>1</v>
      </c>
      <c r="G21" s="1">
        <f t="shared" si="0"/>
        <v>10</v>
      </c>
      <c r="H21" s="1">
        <v>5</v>
      </c>
      <c r="I21" s="1">
        <v>9</v>
      </c>
      <c r="J21" s="1" t="s">
        <v>18</v>
      </c>
      <c r="K21" s="1">
        <f>IF(F21&gt;=1,H21,0)+IF(F21&gt;=2,I21,0)+IF(F21=3,J21,0)</f>
        <v>5</v>
      </c>
      <c r="L21" s="1">
        <f t="shared" si="1"/>
        <v>23</v>
      </c>
    </row>
    <row r="22" spans="2:12">
      <c r="B22" s="1" t="s">
        <v>1</v>
      </c>
      <c r="C22" s="1">
        <f>C5</f>
        <v>0</v>
      </c>
      <c r="E22" s="1">
        <v>13</v>
      </c>
      <c r="F22" s="1">
        <f>INDEX(табл!B2:P22,17,K28+1)</f>
        <v>0</v>
      </c>
      <c r="G22" s="1">
        <f t="shared" si="0"/>
        <v>13</v>
      </c>
      <c r="H22" s="1">
        <v>6</v>
      </c>
      <c r="I22" s="1">
        <v>9</v>
      </c>
      <c r="J22" s="1">
        <v>12</v>
      </c>
      <c r="K22" s="1">
        <f>IF(F22&gt;=1,H22,0)+IF(F22&gt;=2,I22,0)+IF(F22=3,J22,0)</f>
        <v>0</v>
      </c>
      <c r="L22" s="1">
        <f t="shared" si="1"/>
        <v>13</v>
      </c>
    </row>
    <row r="23" spans="2:12">
      <c r="B23" s="1" t="str">
        <f>CHAR(CODE(B6)+1)</f>
        <v>E</v>
      </c>
      <c r="C23" s="1">
        <f>MIN(L24,L21)</f>
        <v>6</v>
      </c>
      <c r="D23" s="1">
        <f>MAX(L24,L21)-C23</f>
        <v>17</v>
      </c>
      <c r="E23" s="1">
        <v>14</v>
      </c>
      <c r="F23" s="1">
        <f>INDEX(табл!B2:P22,18,K28+1)</f>
        <v>0</v>
      </c>
      <c r="G23" s="1">
        <f t="shared" si="0"/>
        <v>14</v>
      </c>
      <c r="H23" s="1">
        <v>7</v>
      </c>
      <c r="I23" s="1">
        <v>9</v>
      </c>
      <c r="J23" s="1" t="s">
        <v>18</v>
      </c>
      <c r="K23" s="1">
        <f>IF(F23&gt;=1,H23,0)+IF(F23&gt;=2,I23,0)+IF(F23=3,J23,0)</f>
        <v>0</v>
      </c>
      <c r="L23" s="1">
        <f t="shared" si="1"/>
        <v>37</v>
      </c>
    </row>
    <row r="24" spans="2:12">
      <c r="B24" s="1" t="str">
        <f>CHAR(CODE(B23)+1)</f>
        <v>F</v>
      </c>
      <c r="C24" s="1">
        <f>C5</f>
        <v>0</v>
      </c>
      <c r="E24" s="1">
        <v>6</v>
      </c>
      <c r="F24" s="1">
        <f>INDEX(табл!B2:P22,19,K28+1)</f>
        <v>0</v>
      </c>
      <c r="G24" s="1">
        <f t="shared" si="0"/>
        <v>6</v>
      </c>
      <c r="H24" s="1">
        <v>5</v>
      </c>
      <c r="I24" s="1" t="s">
        <v>18</v>
      </c>
      <c r="J24" s="1" t="s">
        <v>18</v>
      </c>
      <c r="K24" s="1">
        <f>IF(F24&gt;=1,H24,0)+IF(F24&gt;=2,I24,0)+IF(F24=3,J24,0)</f>
        <v>0</v>
      </c>
      <c r="L24" s="1">
        <f t="shared" si="1"/>
        <v>6</v>
      </c>
    </row>
    <row r="25" spans="2:12">
      <c r="B25" s="1" t="str">
        <f>CHAR(CODE(B12)+1)</f>
        <v>S</v>
      </c>
      <c r="C25" s="1">
        <f>MIN(L19,L26)</f>
        <v>62</v>
      </c>
      <c r="D25" s="1">
        <f>MAX(L19,L26)-C25</f>
        <v>0</v>
      </c>
      <c r="E25" s="1">
        <v>9</v>
      </c>
      <c r="F25" s="1">
        <f>INDEX(табл!B2:P22,20,K28+1)</f>
        <v>0</v>
      </c>
      <c r="G25" s="1">
        <f t="shared" si="0"/>
        <v>9</v>
      </c>
      <c r="H25" s="1">
        <v>4</v>
      </c>
      <c r="I25" s="1">
        <v>4</v>
      </c>
      <c r="J25" s="1" t="s">
        <v>18</v>
      </c>
      <c r="K25" s="1">
        <f>IF(F25&gt;=1,H25,0)+IF(F25&gt;=2,I25,0)+IF(F25=3,J25,0)</f>
        <v>0</v>
      </c>
      <c r="L25" s="1">
        <f t="shared" si="1"/>
        <v>71</v>
      </c>
    </row>
    <row r="26" spans="2:12">
      <c r="B26" s="1" t="str">
        <f>CHAR(CODE(B25)+1)</f>
        <v>T</v>
      </c>
      <c r="C26" s="1">
        <f>L20</f>
        <v>48</v>
      </c>
      <c r="E26" s="1">
        <v>14</v>
      </c>
      <c r="F26" s="1">
        <f>INDEX(табл!B2:P22,21,K28+1)</f>
        <v>0</v>
      </c>
      <c r="G26" s="1">
        <f t="shared" si="0"/>
        <v>14</v>
      </c>
      <c r="H26" s="1">
        <v>8</v>
      </c>
      <c r="I26" s="1">
        <v>8</v>
      </c>
      <c r="J26" s="1">
        <v>13</v>
      </c>
      <c r="K26" s="1">
        <f>IF(F26&gt;=1,H26,0)+IF(F26&gt;=2,I26,0)+IF(F26=3,J26,0)</f>
        <v>0</v>
      </c>
      <c r="L26" s="1">
        <f t="shared" si="1"/>
        <v>62</v>
      </c>
    </row>
    <row r="27" spans="2:12" ht="15.75" thickBot="1"/>
    <row r="28" spans="2:12" ht="21.75" thickBot="1">
      <c r="H28" s="14" t="s">
        <v>46</v>
      </c>
      <c r="I28" s="14"/>
      <c r="J28" s="14"/>
      <c r="K28" s="15">
        <v>3</v>
      </c>
      <c r="L28" s="16" t="s">
        <v>20</v>
      </c>
    </row>
    <row r="29" spans="2:12" ht="15.75">
      <c r="B29" s="11" t="s">
        <v>19</v>
      </c>
      <c r="C29" s="11"/>
      <c r="D29" s="11"/>
      <c r="E29" s="11"/>
      <c r="F29" s="11"/>
      <c r="G29" s="11"/>
      <c r="H29" s="11"/>
      <c r="I29" s="11"/>
      <c r="J29" s="11"/>
      <c r="K29" s="7">
        <f>SUM(K5:K26)</f>
        <v>16</v>
      </c>
      <c r="L29" s="8" t="s">
        <v>21</v>
      </c>
    </row>
    <row r="30" spans="2:12" ht="15.75">
      <c r="B30" s="11" t="s">
        <v>22</v>
      </c>
      <c r="C30" s="11"/>
      <c r="D30" s="11"/>
      <c r="E30" s="11"/>
      <c r="F30" s="11"/>
      <c r="G30" s="11"/>
      <c r="H30" s="11"/>
      <c r="I30" s="11"/>
      <c r="J30" s="11"/>
      <c r="K30" s="7">
        <f>74-L17</f>
        <v>3</v>
      </c>
      <c r="L30" s="8" t="s">
        <v>20</v>
      </c>
    </row>
    <row r="31" spans="2:12" ht="15.75">
      <c r="B31" s="11" t="s">
        <v>23</v>
      </c>
      <c r="C31" s="11"/>
      <c r="D31" s="11"/>
      <c r="E31" s="11"/>
      <c r="F31" s="11"/>
      <c r="G31" s="11"/>
      <c r="H31" s="11"/>
      <c r="I31" s="11"/>
      <c r="J31" s="11"/>
      <c r="K31" s="7">
        <f>L17</f>
        <v>71</v>
      </c>
      <c r="L31" s="8" t="s">
        <v>20</v>
      </c>
    </row>
    <row r="32" spans="2:12" ht="15.75">
      <c r="B32" s="11" t="s">
        <v>24</v>
      </c>
      <c r="C32" s="11"/>
      <c r="D32" s="11"/>
      <c r="E32" s="11"/>
      <c r="F32" s="11"/>
      <c r="G32" s="11"/>
      <c r="H32" s="11"/>
      <c r="I32" s="11"/>
      <c r="J32" s="11"/>
      <c r="K32" s="7">
        <f>K30*15</f>
        <v>45</v>
      </c>
      <c r="L32" s="8" t="s">
        <v>21</v>
      </c>
    </row>
    <row r="33" spans="2:12" ht="15.75">
      <c r="B33" s="11" t="s">
        <v>25</v>
      </c>
      <c r="C33" s="11"/>
      <c r="D33" s="11"/>
      <c r="E33" s="11"/>
      <c r="F33" s="11"/>
      <c r="G33" s="11"/>
      <c r="H33" s="11"/>
      <c r="I33" s="11"/>
      <c r="J33" s="11"/>
      <c r="K33" s="7">
        <f>K32-K29</f>
        <v>29</v>
      </c>
      <c r="L33" s="8" t="s">
        <v>21</v>
      </c>
    </row>
    <row r="56" spans="1:13">
      <c r="A56" s="10" t="s">
        <v>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mergeCells count="17">
    <mergeCell ref="B33:J33"/>
    <mergeCell ref="A56:M56"/>
    <mergeCell ref="H28:J28"/>
    <mergeCell ref="H3:J3"/>
    <mergeCell ref="G3:G4"/>
    <mergeCell ref="F3:F4"/>
    <mergeCell ref="E3:E4"/>
    <mergeCell ref="D3:D4"/>
    <mergeCell ref="C3:C4"/>
    <mergeCell ref="B3:B4"/>
    <mergeCell ref="K3:K4"/>
    <mergeCell ref="L3:L4"/>
    <mergeCell ref="B29:J29"/>
    <mergeCell ref="B30:J30"/>
    <mergeCell ref="B31:J31"/>
    <mergeCell ref="B32:J32"/>
    <mergeCell ref="C1:J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A18" sqref="A18:XFD18"/>
    </sheetView>
  </sheetViews>
  <sheetFormatPr defaultRowHeight="15"/>
  <sheetData>
    <row r="1" spans="1:16">
      <c r="B1">
        <v>0</v>
      </c>
      <c r="C1">
        <f>B1+1</f>
        <v>1</v>
      </c>
      <c r="D1">
        <f>C1+1</f>
        <v>2</v>
      </c>
      <c r="E1">
        <f t="shared" ref="E1:P1" si="0">D1+1</f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</row>
    <row r="2" spans="1:16">
      <c r="A2" t="s">
        <v>27</v>
      </c>
      <c r="L2" s="1"/>
      <c r="M2" s="1"/>
      <c r="N2" s="1"/>
      <c r="O2" s="1">
        <v>1</v>
      </c>
      <c r="P2" s="1">
        <v>1</v>
      </c>
    </row>
    <row r="3" spans="1:16">
      <c r="A3" t="s">
        <v>28</v>
      </c>
      <c r="L3" s="1"/>
      <c r="M3" s="1"/>
      <c r="N3" s="1"/>
      <c r="O3" s="1"/>
      <c r="P3" s="1"/>
    </row>
    <row r="4" spans="1:16">
      <c r="A4" t="s">
        <v>29</v>
      </c>
      <c r="L4" s="1"/>
      <c r="M4" s="1"/>
      <c r="N4" s="1"/>
      <c r="O4" s="1"/>
      <c r="P4" s="1"/>
    </row>
    <row r="5" spans="1:16">
      <c r="A5" t="s">
        <v>30</v>
      </c>
      <c r="L5" s="1"/>
      <c r="M5" s="1"/>
      <c r="N5" s="1"/>
      <c r="O5" s="1"/>
      <c r="P5" s="1"/>
    </row>
    <row r="6" spans="1:16">
      <c r="A6" t="s">
        <v>31</v>
      </c>
      <c r="L6" s="1"/>
      <c r="M6" s="1"/>
      <c r="N6" s="1"/>
      <c r="O6" s="1"/>
      <c r="P6" s="1"/>
    </row>
    <row r="7" spans="1:16">
      <c r="A7" t="s">
        <v>32</v>
      </c>
      <c r="L7" s="1"/>
      <c r="M7" s="1"/>
      <c r="N7" s="1"/>
      <c r="O7" s="1"/>
      <c r="P7" s="1">
        <v>1</v>
      </c>
    </row>
    <row r="8" spans="1:16">
      <c r="A8" t="s">
        <v>33</v>
      </c>
      <c r="L8" s="1"/>
      <c r="M8" s="1"/>
      <c r="N8" s="1"/>
      <c r="O8" s="1"/>
      <c r="P8" s="1"/>
    </row>
    <row r="9" spans="1:16">
      <c r="A9" t="s">
        <v>34</v>
      </c>
      <c r="L9" s="1"/>
      <c r="M9" s="1"/>
      <c r="N9" s="1"/>
      <c r="O9" s="1"/>
      <c r="P9" s="1"/>
    </row>
    <row r="10" spans="1:16">
      <c r="A10" t="s">
        <v>35</v>
      </c>
      <c r="L10" s="1"/>
      <c r="M10" s="1"/>
      <c r="N10" s="1"/>
      <c r="O10" s="1"/>
      <c r="P10" s="1"/>
    </row>
    <row r="11" spans="1:16">
      <c r="A11" t="s">
        <v>36</v>
      </c>
      <c r="L11" s="1"/>
      <c r="M11" s="1"/>
      <c r="N11" s="1"/>
      <c r="O11" s="1"/>
      <c r="P11" s="1"/>
    </row>
    <row r="12" spans="1:16">
      <c r="A12" t="s">
        <v>37</v>
      </c>
      <c r="L12" s="1"/>
      <c r="M12" s="1"/>
      <c r="N12" s="1"/>
      <c r="O12" s="1"/>
      <c r="P12" s="1"/>
    </row>
    <row r="13" spans="1:16">
      <c r="A13" t="s">
        <v>7</v>
      </c>
      <c r="L13" s="1"/>
      <c r="M13" s="1"/>
      <c r="N13" s="1"/>
      <c r="O13" s="1"/>
      <c r="P13" s="1"/>
    </row>
    <row r="14" spans="1:16">
      <c r="A14" t="s">
        <v>38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2</v>
      </c>
      <c r="O14" s="1">
        <v>2</v>
      </c>
      <c r="P14" s="1">
        <v>2</v>
      </c>
    </row>
    <row r="15" spans="1:16">
      <c r="A15" t="s">
        <v>39</v>
      </c>
      <c r="D15" s="1"/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2</v>
      </c>
      <c r="O15" s="1">
        <v>2</v>
      </c>
      <c r="P15" s="1">
        <v>3</v>
      </c>
    </row>
    <row r="16" spans="1:16">
      <c r="A16" t="s">
        <v>40</v>
      </c>
      <c r="D16" s="1"/>
      <c r="E16" s="1"/>
      <c r="F16" s="1"/>
      <c r="G16" s="1"/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2</v>
      </c>
      <c r="N16" s="1">
        <v>1</v>
      </c>
      <c r="O16" s="1">
        <v>2</v>
      </c>
      <c r="P16" s="1">
        <v>2</v>
      </c>
    </row>
    <row r="17" spans="1:16">
      <c r="A17" t="s">
        <v>41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</row>
    <row r="18" spans="1:16">
      <c r="A18" t="s">
        <v>1</v>
      </c>
      <c r="F18" s="1">
        <v>1</v>
      </c>
      <c r="G18" s="1">
        <v>1</v>
      </c>
      <c r="H18" s="1">
        <v>1</v>
      </c>
      <c r="I18" s="1">
        <v>1</v>
      </c>
      <c r="J18" s="1">
        <v>2</v>
      </c>
      <c r="K18" s="1">
        <v>2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</row>
    <row r="19" spans="1:16">
      <c r="A19" t="s">
        <v>42</v>
      </c>
      <c r="G19" s="1">
        <v>1</v>
      </c>
      <c r="H19" s="1">
        <v>1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</row>
    <row r="20" spans="1:16">
      <c r="A20" t="s">
        <v>43</v>
      </c>
      <c r="L20" s="1"/>
      <c r="M20" s="1"/>
      <c r="N20" s="1"/>
      <c r="O20" s="1"/>
      <c r="P20" s="1"/>
    </row>
    <row r="21" spans="1:16">
      <c r="A21" t="s">
        <v>44</v>
      </c>
      <c r="L21" s="1"/>
      <c r="M21" s="1"/>
      <c r="N21" s="1">
        <v>2</v>
      </c>
      <c r="O21" s="1">
        <v>2</v>
      </c>
      <c r="P21" s="1">
        <v>2</v>
      </c>
    </row>
    <row r="22" spans="1:16">
      <c r="A22" t="s">
        <v>45</v>
      </c>
      <c r="L22" s="1"/>
      <c r="M22" s="1"/>
      <c r="N22" s="1"/>
      <c r="O22" s="1">
        <v>1</v>
      </c>
      <c r="P22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Задание "а"</vt:lpstr>
      <vt:lpstr>Задание "b"</vt:lpstr>
      <vt:lpstr>оптим</vt:lpstr>
      <vt:lpstr>перем</vt:lpstr>
      <vt:lpstr>табл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orgtech</dc:creator>
  <cp:lastModifiedBy>orgtech</cp:lastModifiedBy>
  <dcterms:created xsi:type="dcterms:W3CDTF">2012-12-10T07:01:09Z</dcterms:created>
  <dcterms:modified xsi:type="dcterms:W3CDTF">2012-12-10T16:42:37Z</dcterms:modified>
</cp:coreProperties>
</file>